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kutu\Documents\BUDGET &amp; TREASURY\2021_2022 FINAL BUDGET\"/>
    </mc:Choice>
  </mc:AlternateContent>
  <bookViews>
    <workbookView xWindow="0" yWindow="0" windowWidth="28800" windowHeight="12330"/>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 l="1"/>
  <c r="N54" i="1"/>
  <c r="P51" i="1"/>
  <c r="N51" i="1"/>
  <c r="L51" i="1"/>
  <c r="J51" i="1"/>
  <c r="H51" i="1"/>
  <c r="F51" i="1"/>
  <c r="D51" i="1"/>
  <c r="B51" i="1"/>
  <c r="M50" i="1"/>
  <c r="A50" i="1"/>
  <c r="M49" i="1"/>
  <c r="A49" i="1"/>
  <c r="M48" i="1"/>
  <c r="A48" i="1"/>
  <c r="P45" i="1"/>
  <c r="O45" i="1"/>
  <c r="O51" i="1" s="1"/>
  <c r="N45" i="1"/>
  <c r="L45" i="1"/>
  <c r="L62" i="1" s="1"/>
  <c r="K45" i="1"/>
  <c r="K51" i="1" s="1"/>
  <c r="J45" i="1"/>
  <c r="J62" i="1" s="1"/>
  <c r="I45" i="1"/>
  <c r="I51" i="1" s="1"/>
  <c r="H45" i="1"/>
  <c r="H62" i="1" s="1"/>
  <c r="G45" i="1"/>
  <c r="G62" i="1" s="1"/>
  <c r="F45" i="1"/>
  <c r="F62" i="1" s="1"/>
  <c r="E45" i="1"/>
  <c r="E51" i="1" s="1"/>
  <c r="D45" i="1"/>
  <c r="C45" i="1"/>
  <c r="C51" i="1" s="1"/>
  <c r="B45" i="1"/>
  <c r="M44" i="1"/>
  <c r="M43" i="1"/>
  <c r="M42" i="1"/>
  <c r="M41" i="1"/>
  <c r="M39" i="1"/>
  <c r="M38" i="1"/>
  <c r="M37" i="1"/>
  <c r="M45" i="1" s="1"/>
  <c r="M51" i="1" s="1"/>
  <c r="M36" i="1"/>
  <c r="M35" i="1"/>
  <c r="M31" i="1"/>
  <c r="A31" i="1"/>
  <c r="M30" i="1"/>
  <c r="A30" i="1"/>
  <c r="M28" i="1"/>
  <c r="A28" i="1"/>
  <c r="M27" i="1"/>
  <c r="A27" i="1"/>
  <c r="M26" i="1"/>
  <c r="A26" i="1"/>
  <c r="M25" i="1"/>
  <c r="M24" i="1"/>
  <c r="A24" i="1"/>
  <c r="M23" i="1"/>
  <c r="A23" i="1"/>
  <c r="P20" i="1"/>
  <c r="P32" i="1" s="1"/>
  <c r="P53" i="1" s="1"/>
  <c r="O20" i="1"/>
  <c r="O32" i="1" s="1"/>
  <c r="O53" i="1" s="1"/>
  <c r="N20" i="1"/>
  <c r="N32" i="1" s="1"/>
  <c r="N53" i="1" s="1"/>
  <c r="N55" i="1" s="1"/>
  <c r="O54" i="1" s="1"/>
  <c r="O55" i="1" s="1"/>
  <c r="P54" i="1" s="1"/>
  <c r="P55" i="1" s="1"/>
  <c r="L20" i="1"/>
  <c r="L32" i="1" s="1"/>
  <c r="L53" i="1" s="1"/>
  <c r="L63" i="1" s="1"/>
  <c r="K20" i="1"/>
  <c r="K32" i="1" s="1"/>
  <c r="K53" i="1" s="1"/>
  <c r="K63" i="1" s="1"/>
  <c r="J20" i="1"/>
  <c r="J32" i="1" s="1"/>
  <c r="J53" i="1" s="1"/>
  <c r="J63" i="1" s="1"/>
  <c r="I20" i="1"/>
  <c r="I32" i="1" s="1"/>
  <c r="H20" i="1"/>
  <c r="H32" i="1" s="1"/>
  <c r="H53" i="1" s="1"/>
  <c r="H63" i="1" s="1"/>
  <c r="G20" i="1"/>
  <c r="G32" i="1" s="1"/>
  <c r="F20" i="1"/>
  <c r="F32" i="1" s="1"/>
  <c r="F53" i="1" s="1"/>
  <c r="F63" i="1" s="1"/>
  <c r="E20" i="1"/>
  <c r="E32" i="1" s="1"/>
  <c r="E53" i="1" s="1"/>
  <c r="E63" i="1" s="1"/>
  <c r="D20" i="1"/>
  <c r="D32" i="1" s="1"/>
  <c r="D53" i="1" s="1"/>
  <c r="C20" i="1"/>
  <c r="C32" i="1" s="1"/>
  <c r="B20" i="1"/>
  <c r="B32" i="1" s="1"/>
  <c r="B53" i="1" s="1"/>
  <c r="B55" i="1" s="1"/>
  <c r="C54" i="1" s="1"/>
  <c r="M19" i="1"/>
  <c r="M20" i="1" s="1"/>
  <c r="M32" i="1" s="1"/>
  <c r="M53" i="1" s="1"/>
  <c r="A19" i="1"/>
  <c r="M18" i="1"/>
  <c r="M17" i="1"/>
  <c r="A17" i="1"/>
  <c r="M16" i="1"/>
  <c r="A16" i="1"/>
  <c r="M15" i="1"/>
  <c r="A15" i="1"/>
  <c r="M14" i="1"/>
  <c r="A14" i="1"/>
  <c r="M13" i="1"/>
  <c r="A13" i="1"/>
  <c r="M12" i="1"/>
  <c r="A12" i="1"/>
  <c r="M11" i="1"/>
  <c r="A11" i="1"/>
  <c r="M9" i="1"/>
  <c r="A9" i="1"/>
  <c r="M8" i="1"/>
  <c r="A8" i="1"/>
  <c r="M7" i="1"/>
  <c r="A7" i="1"/>
  <c r="M6" i="1"/>
  <c r="A6" i="1"/>
  <c r="M5" i="1"/>
  <c r="A5" i="1"/>
  <c r="P3" i="1"/>
  <c r="O3" i="1"/>
  <c r="N3" i="1"/>
  <c r="B2" i="1"/>
  <c r="A1" i="1"/>
  <c r="G53" i="1" l="1"/>
  <c r="G63" i="1" s="1"/>
  <c r="C53" i="1"/>
  <c r="C55" i="1" s="1"/>
  <c r="D54" i="1" s="1"/>
  <c r="D55" i="1" s="1"/>
  <c r="E54" i="1" s="1"/>
  <c r="E55" i="1" s="1"/>
  <c r="F54" i="1" s="1"/>
  <c r="F55" i="1" s="1"/>
  <c r="G54" i="1" s="1"/>
  <c r="G55" i="1" s="1"/>
  <c r="H54" i="1" s="1"/>
  <c r="H55" i="1" s="1"/>
  <c r="I54" i="1" s="1"/>
  <c r="I55" i="1" s="1"/>
  <c r="J54" i="1" s="1"/>
  <c r="J55" i="1" s="1"/>
  <c r="K54" i="1" s="1"/>
  <c r="K55" i="1" s="1"/>
  <c r="L54" i="1" s="1"/>
  <c r="L55" i="1" s="1"/>
  <c r="M54" i="1" s="1"/>
  <c r="M55" i="1" s="1"/>
  <c r="I53" i="1"/>
  <c r="I63" i="1" s="1"/>
  <c r="I62" i="1"/>
  <c r="G51" i="1"/>
  <c r="E62" i="1"/>
  <c r="K62" i="1"/>
</calcChain>
</file>

<file path=xl/sharedStrings.xml><?xml version="1.0" encoding="utf-8"?>
<sst xmlns="http://schemas.openxmlformats.org/spreadsheetml/2006/main" count="41" uniqueCount="40">
  <si>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</si>
  <si>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</si>
  <si>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</si>
  <si>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</si>
  <si>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</si>
  <si>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</si>
  <si>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</si>
  <si>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</si>
  <si>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</si>
  <si>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</si>
  <si>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</si>
  <si>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</si>
  <si>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</si>
  <si>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</si>
  <si>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</si>
  <si>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</si>
  <si>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Transfers and Subsidies - Operational</t>
  </si>
  <si>
    <t>Cash Receipts by Source</t>
  </si>
  <si>
    <t>Other Cash Flows by Source</t>
  </si>
  <si>
    <t>Proceeds on Disposal of Fixed and Intangible Assets</t>
  </si>
  <si>
    <t>Total Cash Receipts by Source</t>
  </si>
  <si>
    <t>Cash Payments by Type</t>
  </si>
  <si>
    <t>Employee related costs</t>
  </si>
  <si>
    <t>Remuneration of councillors</t>
  </si>
  <si>
    <t>Finance charges</t>
  </si>
  <si>
    <t xml:space="preserve">Bulk purchases - electricity </t>
  </si>
  <si>
    <t>Acquisitions - water &amp; other inventory</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</si>
  <si>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</si>
  <si>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</si>
  <si>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</si>
  <si>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</si>
  <si>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</si>
  <si>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</si>
  <si>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</si>
  <si>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</si>
  <si>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</si>
  <si>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</si>
  <si>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</si>
  <si>
    <t>2. Bulk purchases - Electricity &amp; Waste Water - use detail information from Table SA1</t>
  </si>
  <si>
    <t>3. Acquisition Inventory - Water &amp; other inventory - use detail information from Table SA3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</si>
</sst>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_(* \(#,##0,\);_(* &quot;–&quot;?_);_(@_)"/>
    <numFmt numFmtId="166" formatCode="#,###,;\(#,###,\)"/>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2" fillId="0" borderId="1" xfId="0" applyFont="1" applyFill="1" applyBorder="1" applyAlignment="1" applyProtection="1">
      <alignment horizontal="left"/>
    </xf>
    <xf numFmtId="0" fontId="3" fillId="0" borderId="0" xfId="0" applyFont="1" applyProtection="1"/>
    <xf numFmtId="49" fontId="4" fillId="0" borderId="2" xfId="0" applyNumberFormat="1" applyFont="1" applyFill="1" applyBorder="1" applyAlignment="1" applyProtection="1">
      <alignment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5" fillId="0" borderId="11" xfId="0" applyNumberFormat="1" applyFont="1" applyBorder="1" applyProtection="1"/>
    <xf numFmtId="164" fontId="4" fillId="0" borderId="12" xfId="0" applyNumberFormat="1" applyFont="1" applyBorder="1" applyAlignment="1" applyProtection="1">
      <alignment horizontal="center"/>
    </xf>
    <xf numFmtId="164" fontId="4" fillId="0" borderId="13" xfId="0" applyNumberFormat="1" applyFont="1" applyBorder="1" applyAlignment="1" applyProtection="1">
      <alignment horizontal="center"/>
    </xf>
    <xf numFmtId="164" fontId="4" fillId="0" borderId="14" xfId="0" applyNumberFormat="1" applyFont="1" applyBorder="1" applyAlignment="1" applyProtection="1">
      <alignment horizontal="center"/>
    </xf>
    <xf numFmtId="0" fontId="3" fillId="0" borderId="12" xfId="0" applyNumberFormat="1" applyFont="1" applyBorder="1" applyAlignment="1" applyProtection="1">
      <alignment horizontal="center"/>
    </xf>
    <xf numFmtId="164" fontId="4" fillId="0" borderId="15" xfId="0" applyNumberFormat="1" applyFont="1" applyBorder="1" applyAlignment="1" applyProtection="1">
      <alignment horizontal="center"/>
    </xf>
    <xf numFmtId="0" fontId="3" fillId="0" borderId="11" xfId="0" applyNumberFormat="1" applyFont="1" applyBorder="1" applyAlignment="1" applyProtection="1">
      <alignment horizontal="left" indent="1"/>
    </xf>
    <xf numFmtId="164" fontId="3" fillId="2" borderId="16" xfId="0" applyNumberFormat="1" applyFont="1" applyFill="1" applyBorder="1" applyProtection="1"/>
    <xf numFmtId="164" fontId="3" fillId="2" borderId="17" xfId="0" applyNumberFormat="1" applyFont="1" applyFill="1" applyBorder="1" applyProtection="1"/>
    <xf numFmtId="164" fontId="3" fillId="0" borderId="18" xfId="0" applyNumberFormat="1" applyFont="1" applyBorder="1" applyProtection="1"/>
    <xf numFmtId="164" fontId="3" fillId="2" borderId="19" xfId="0" applyNumberFormat="1" applyFont="1" applyFill="1" applyBorder="1" applyProtection="1"/>
    <xf numFmtId="164" fontId="3" fillId="2" borderId="0" xfId="0" applyNumberFormat="1" applyFont="1" applyFill="1" applyBorder="1" applyProtection="1"/>
    <xf numFmtId="164" fontId="3" fillId="2" borderId="11" xfId="0" applyNumberFormat="1" applyFont="1" applyFill="1" applyBorder="1" applyProtection="1"/>
    <xf numFmtId="164" fontId="3" fillId="0" borderId="16" xfId="0" applyNumberFormat="1" applyFont="1" applyFill="1" applyBorder="1" applyProtection="1"/>
    <xf numFmtId="164" fontId="3" fillId="0" borderId="17" xfId="0" applyNumberFormat="1" applyFont="1" applyFill="1" applyBorder="1" applyProtection="1"/>
    <xf numFmtId="164" fontId="3" fillId="0" borderId="18" xfId="0" applyNumberFormat="1" applyFont="1" applyFill="1" applyBorder="1" applyProtection="1"/>
    <xf numFmtId="164" fontId="3" fillId="0" borderId="19" xfId="0" applyNumberFormat="1" applyFont="1" applyFill="1" applyBorder="1" applyProtection="1"/>
    <xf numFmtId="0" fontId="3" fillId="0" borderId="11" xfId="0" applyFont="1" applyFill="1" applyBorder="1" applyAlignment="1" applyProtection="1">
      <alignment horizontal="left" indent="1"/>
    </xf>
    <xf numFmtId="0" fontId="4" fillId="0" borderId="11" xfId="0" applyNumberFormat="1" applyFont="1" applyFill="1" applyBorder="1" applyProtection="1"/>
    <xf numFmtId="164" fontId="4" fillId="0" borderId="20" xfId="0" applyNumberFormat="1" applyFont="1" applyFill="1" applyBorder="1" applyProtection="1"/>
    <xf numFmtId="164" fontId="4" fillId="0" borderId="21" xfId="0" applyNumberFormat="1" applyFont="1" applyFill="1" applyBorder="1" applyProtection="1"/>
    <xf numFmtId="164" fontId="4" fillId="0" borderId="22" xfId="0" applyNumberFormat="1" applyFont="1" applyFill="1" applyBorder="1" applyProtection="1"/>
    <xf numFmtId="164" fontId="4" fillId="0" borderId="23" xfId="0" applyNumberFormat="1" applyFont="1" applyFill="1" applyBorder="1" applyProtection="1"/>
    <xf numFmtId="0" fontId="3" fillId="0" borderId="0" xfId="0" applyFont="1" applyFill="1" applyProtection="1"/>
    <xf numFmtId="0" fontId="3" fillId="0" borderId="11" xfId="0" applyNumberFormat="1" applyFont="1" applyFill="1" applyBorder="1" applyProtection="1"/>
    <xf numFmtId="0" fontId="4" fillId="0" borderId="11" xfId="0" applyNumberFormat="1" applyFont="1" applyFill="1" applyBorder="1" applyAlignment="1" applyProtection="1">
      <alignment horizontal="left"/>
    </xf>
    <xf numFmtId="0" fontId="3" fillId="0" borderId="11" xfId="0" applyNumberFormat="1" applyFont="1" applyFill="1" applyBorder="1" applyAlignment="1" applyProtection="1">
      <alignment horizontal="left" wrapText="1" indent="1"/>
    </xf>
    <xf numFmtId="0" fontId="3" fillId="0" borderId="11" xfId="0" applyFont="1" applyFill="1" applyBorder="1" applyAlignment="1" applyProtection="1">
      <alignment horizontal="left" wrapText="1" indent="1"/>
    </xf>
    <xf numFmtId="0" fontId="3" fillId="0" borderId="11" xfId="0" applyNumberFormat="1" applyFont="1" applyFill="1" applyBorder="1" applyAlignment="1" applyProtection="1">
      <alignment horizontal="left" indent="1"/>
    </xf>
    <xf numFmtId="0" fontId="4" fillId="0" borderId="24" xfId="0" applyNumberFormat="1" applyFont="1" applyFill="1" applyBorder="1" applyProtection="1"/>
    <xf numFmtId="164" fontId="4" fillId="0" borderId="25" xfId="0" applyNumberFormat="1" applyFont="1" applyFill="1" applyBorder="1" applyProtection="1"/>
    <xf numFmtId="164" fontId="4" fillId="0" borderId="26" xfId="0" applyNumberFormat="1" applyFont="1" applyFill="1" applyBorder="1" applyProtection="1"/>
    <xf numFmtId="164" fontId="4" fillId="0" borderId="27" xfId="0" applyNumberFormat="1" applyFont="1" applyFill="1" applyBorder="1" applyProtection="1"/>
    <xf numFmtId="0" fontId="3" fillId="0" borderId="11" xfId="0" applyNumberFormat="1" applyFont="1" applyFill="1" applyBorder="1" applyAlignment="1" applyProtection="1"/>
    <xf numFmtId="0" fontId="5" fillId="0" borderId="11" xfId="0" applyNumberFormat="1" applyFont="1" applyFill="1" applyBorder="1" applyProtection="1"/>
    <xf numFmtId="164" fontId="3" fillId="0" borderId="16" xfId="1" applyNumberFormat="1" applyFont="1" applyFill="1" applyBorder="1" applyProtection="1"/>
    <xf numFmtId="166" fontId="3" fillId="0" borderId="0" xfId="0" applyNumberFormat="1" applyFont="1" applyFill="1" applyProtection="1"/>
    <xf numFmtId="164" fontId="4" fillId="0" borderId="28" xfId="0" applyNumberFormat="1" applyFont="1" applyFill="1" applyBorder="1" applyProtection="1"/>
    <xf numFmtId="0" fontId="6" fillId="0" borderId="0" xfId="0" applyFont="1" applyFill="1" applyAlignment="1" applyProtection="1">
      <alignment horizontal="center"/>
    </xf>
    <xf numFmtId="0" fontId="4" fillId="0" borderId="29" xfId="0" applyNumberFormat="1" applyFont="1" applyFill="1" applyBorder="1" applyAlignment="1" applyProtection="1">
      <alignment vertical="center" wrapText="1"/>
    </xf>
    <xf numFmtId="164" fontId="4" fillId="0" borderId="30" xfId="0" applyNumberFormat="1" applyFont="1" applyFill="1" applyBorder="1" applyAlignment="1" applyProtection="1">
      <alignment vertical="center"/>
    </xf>
    <xf numFmtId="164" fontId="4" fillId="0" borderId="31" xfId="0" applyNumberFormat="1" applyFont="1" applyFill="1" applyBorder="1" applyAlignment="1" applyProtection="1">
      <alignment vertical="center"/>
    </xf>
    <xf numFmtId="164" fontId="4" fillId="0" borderId="32" xfId="0" applyNumberFormat="1" applyFont="1" applyFill="1" applyBorder="1" applyAlignment="1" applyProtection="1">
      <alignment vertical="center"/>
    </xf>
    <xf numFmtId="164" fontId="4" fillId="0" borderId="33" xfId="0" applyNumberFormat="1" applyFont="1" applyFill="1" applyBorder="1" applyAlignment="1" applyProtection="1">
      <alignment vertical="center"/>
    </xf>
    <xf numFmtId="166" fontId="4" fillId="0" borderId="34" xfId="0" applyNumberFormat="1" applyFont="1" applyFill="1" applyBorder="1" applyAlignment="1" applyProtection="1">
      <alignment vertical="center"/>
    </xf>
    <xf numFmtId="166" fontId="4" fillId="0" borderId="35" xfId="0" applyNumberFormat="1" applyFont="1" applyFill="1" applyBorder="1" applyAlignment="1" applyProtection="1">
      <alignment vertical="center"/>
    </xf>
    <xf numFmtId="166" fontId="4" fillId="0" borderId="36" xfId="0" applyNumberFormat="1" applyFont="1" applyFill="1" applyBorder="1" applyAlignment="1" applyProtection="1">
      <alignment vertical="center"/>
    </xf>
    <xf numFmtId="0" fontId="3" fillId="0" borderId="0" xfId="0" applyFont="1" applyAlignment="1" applyProtection="1">
      <alignment vertical="center"/>
    </xf>
    <xf numFmtId="164" fontId="3" fillId="2" borderId="37" xfId="0" applyNumberFormat="1" applyFont="1" applyFill="1" applyBorder="1" applyProtection="1"/>
    <xf numFmtId="164" fontId="3" fillId="0" borderId="21" xfId="0" applyNumberFormat="1" applyFont="1" applyFill="1" applyBorder="1" applyProtection="1"/>
    <xf numFmtId="164" fontId="3" fillId="0" borderId="22" xfId="0" applyNumberFormat="1" applyFont="1" applyFill="1" applyBorder="1" applyProtection="1"/>
    <xf numFmtId="164" fontId="3" fillId="0" borderId="20" xfId="0" applyNumberFormat="1" applyFont="1" applyFill="1" applyBorder="1" applyProtection="1"/>
    <xf numFmtId="164" fontId="3" fillId="0" borderId="23" xfId="0" applyNumberFormat="1" applyFont="1" applyFill="1" applyBorder="1" applyProtection="1"/>
    <xf numFmtId="0" fontId="3" fillId="0" borderId="38" xfId="0" applyNumberFormat="1" applyFont="1" applyFill="1" applyBorder="1" applyProtection="1"/>
    <xf numFmtId="164" fontId="3" fillId="0" borderId="6" xfId="0" applyNumberFormat="1" applyFont="1" applyFill="1" applyBorder="1" applyProtection="1"/>
    <xf numFmtId="164" fontId="3" fillId="0" borderId="39" xfId="0" applyNumberFormat="1" applyFont="1" applyFill="1" applyBorder="1" applyProtection="1"/>
    <xf numFmtId="164" fontId="3" fillId="0" borderId="9" xfId="0" applyNumberFormat="1" applyFont="1" applyFill="1" applyBorder="1" applyProtection="1"/>
    <xf numFmtId="164" fontId="3" fillId="0" borderId="40" xfId="0" applyNumberFormat="1" applyFont="1" applyFill="1" applyBorder="1" applyProtection="1"/>
    <xf numFmtId="164" fontId="3" fillId="0" borderId="41" xfId="0" applyNumberFormat="1" applyFont="1" applyFill="1" applyBorder="1" applyProtection="1"/>
    <xf numFmtId="0" fontId="7" fillId="0" borderId="0" xfId="0" applyFont="1" applyBorder="1" applyAlignment="1" applyProtection="1">
      <alignment horizontal="left"/>
    </xf>
    <xf numFmtId="0" fontId="6" fillId="0" borderId="0" xfId="0" applyFont="1" applyBorder="1" applyAlignment="1" applyProtection="1">
      <alignment horizontal="left" wrapText="1"/>
    </xf>
    <xf numFmtId="0" fontId="6" fillId="0" borderId="0" xfId="0" applyFont="1" applyFill="1" applyProtection="1"/>
    <xf numFmtId="166" fontId="3" fillId="0" borderId="0" xfId="0" applyNumberFormat="1" applyFont="1" applyFill="1" applyBorder="1" applyProtection="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kutu/AppData/Local/Microsoft/Windows/INetCache/Content.Outlook/J3R0H50B/ASchedule_V6.5%20(9)Tzaneen%2004_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Chart1"/>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2021/22</v>
          </cell>
        </row>
        <row r="16">
          <cell r="B16" t="str">
            <v>Budget Year +1 2022/23</v>
          </cell>
        </row>
        <row r="17">
          <cell r="B17" t="str">
            <v>Budget Year +2 2023/24</v>
          </cell>
        </row>
        <row r="34">
          <cell r="B34" t="str">
            <v>References</v>
          </cell>
        </row>
        <row r="93">
          <cell r="B93" t="str">
            <v>Choose name from list</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8">
          <cell r="A38" t="str">
            <v>Transfers and subsidies - capital (monetary allocations) (National / Provincial and District)</v>
          </cell>
        </row>
        <row r="39">
          <cell r="A39" t="str">
            <v>Transfers and subsidies - capital (monetary allocations) (National / Provincial Departmental Agencies, Households, Non-profit Institutions, Private Enterprises, Public Corporatons, Higher Educational Institutions)</v>
          </cell>
        </row>
      </sheetData>
      <sheetData sheetId="12"/>
      <sheetData sheetId="13"/>
      <sheetData sheetId="15"/>
      <sheetData sheetId="16">
        <row r="23">
          <cell r="A23" t="str">
            <v>Decrease (increase) in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40" workbookViewId="0">
      <selection activeCell="X5" sqref="X5"/>
    </sheetView>
  </sheetViews>
  <sheetFormatPr defaultRowHeight="15" x14ac:dyDescent="0.25"/>
  <sheetData>
    <row r="1" spans="1:20" x14ac:dyDescent="0.25">
      <c r="A1" s="1" t="str">
        <f>muni&amp;" - "&amp; TableA30</f>
        <v>Choose name from list - Supporting Table SA30 Budgeted monthly cash flow</v>
      </c>
      <c r="B1" s="1"/>
      <c r="C1" s="1"/>
      <c r="D1" s="1"/>
      <c r="E1" s="1"/>
      <c r="F1" s="1"/>
      <c r="G1" s="1"/>
      <c r="H1" s="1"/>
      <c r="I1" s="1"/>
      <c r="J1" s="1"/>
      <c r="K1" s="1"/>
      <c r="L1" s="1"/>
      <c r="M1" s="1"/>
      <c r="N1" s="1"/>
      <c r="O1" s="1"/>
      <c r="P1" s="1"/>
      <c r="Q1" s="1"/>
      <c r="R1" s="2"/>
      <c r="S1" s="2"/>
      <c r="T1" s="2"/>
    </row>
    <row r="2" spans="1:20" ht="38.25" x14ac:dyDescent="0.25">
      <c r="A2" s="3" t="s">
        <v>0</v>
      </c>
      <c r="B2" s="4" t="str">
        <f>Head9</f>
        <v>Budget Year 2021/22</v>
      </c>
      <c r="C2" s="5"/>
      <c r="D2" s="5"/>
      <c r="E2" s="5"/>
      <c r="F2" s="5"/>
      <c r="G2" s="5"/>
      <c r="H2" s="5"/>
      <c r="I2" s="5"/>
      <c r="J2" s="5"/>
      <c r="K2" s="5"/>
      <c r="L2" s="5"/>
      <c r="M2" s="5"/>
      <c r="N2" s="6" t="s">
        <v>1</v>
      </c>
      <c r="O2" s="7"/>
      <c r="P2" s="8"/>
      <c r="Q2" s="2"/>
      <c r="R2" s="2"/>
      <c r="S2" s="2"/>
      <c r="T2" s="2"/>
    </row>
    <row r="3" spans="1:20" ht="25.5" x14ac:dyDescent="0.2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2021/22</v>
      </c>
      <c r="O3" s="11" t="str">
        <f>Head10</f>
        <v>Budget Year +1 2022/23</v>
      </c>
      <c r="P3" s="13" t="str">
        <f>Head11</f>
        <v>Budget Year +2 2023/24</v>
      </c>
      <c r="Q3" s="2"/>
      <c r="R3" s="2"/>
      <c r="S3" s="2"/>
      <c r="T3" s="2"/>
    </row>
    <row r="4" spans="1:20" x14ac:dyDescent="0.25">
      <c r="A4" s="14" t="s">
        <v>15</v>
      </c>
      <c r="B4" s="15"/>
      <c r="C4" s="16"/>
      <c r="D4" s="16"/>
      <c r="E4" s="16"/>
      <c r="F4" s="16"/>
      <c r="G4" s="16"/>
      <c r="H4" s="16"/>
      <c r="I4" s="16"/>
      <c r="J4" s="16"/>
      <c r="K4" s="16"/>
      <c r="L4" s="16"/>
      <c r="M4" s="17"/>
      <c r="N4" s="18">
        <v>1</v>
      </c>
      <c r="O4" s="16"/>
      <c r="P4" s="19"/>
      <c r="Q4" s="2"/>
      <c r="R4" s="2"/>
      <c r="S4" s="2"/>
      <c r="T4" s="2"/>
    </row>
    <row r="5" spans="1:20" x14ac:dyDescent="0.25">
      <c r="A5" s="20" t="str">
        <f>'[1]A4-FinPerf RE'!A5</f>
        <v>Property rates</v>
      </c>
      <c r="B5" s="21">
        <v>8636516</v>
      </c>
      <c r="C5" s="22">
        <v>9869250</v>
      </c>
      <c r="D5" s="22">
        <v>9099001</v>
      </c>
      <c r="E5" s="22">
        <v>10118888</v>
      </c>
      <c r="F5" s="22">
        <v>10044530</v>
      </c>
      <c r="G5" s="22">
        <v>9908389</v>
      </c>
      <c r="H5" s="22">
        <v>9736629</v>
      </c>
      <c r="I5" s="22">
        <v>10862910</v>
      </c>
      <c r="J5" s="22">
        <v>11918331</v>
      </c>
      <c r="K5" s="22">
        <v>11645701</v>
      </c>
      <c r="L5" s="22">
        <v>10343918</v>
      </c>
      <c r="M5" s="23">
        <f t="shared" ref="M5:M19" si="0">N5-SUM(B5:L5)</f>
        <v>11565937</v>
      </c>
      <c r="N5" s="21">
        <v>123750000</v>
      </c>
      <c r="O5" s="22">
        <v>128947500</v>
      </c>
      <c r="P5" s="24">
        <v>134621190</v>
      </c>
      <c r="Q5" s="25">
        <v>100001</v>
      </c>
      <c r="R5" s="26">
        <v>100001</v>
      </c>
      <c r="S5" s="26">
        <v>100001</v>
      </c>
      <c r="T5" s="2"/>
    </row>
    <row r="6" spans="1:20" x14ac:dyDescent="0.25">
      <c r="A6" s="20" t="str">
        <f>'[1]A4-FinPerf RE'!A6</f>
        <v>Service charges - electricity revenue</v>
      </c>
      <c r="B6" s="21">
        <v>50483236</v>
      </c>
      <c r="C6" s="22">
        <v>50483226</v>
      </c>
      <c r="D6" s="22">
        <v>50483226</v>
      </c>
      <c r="E6" s="22">
        <v>50483226</v>
      </c>
      <c r="F6" s="22">
        <v>50483226</v>
      </c>
      <c r="G6" s="22">
        <v>50483226</v>
      </c>
      <c r="H6" s="22">
        <v>50483226</v>
      </c>
      <c r="I6" s="22">
        <v>50483226</v>
      </c>
      <c r="J6" s="22">
        <v>50483226</v>
      </c>
      <c r="K6" s="22">
        <v>50483226</v>
      </c>
      <c r="L6" s="22">
        <v>50483226</v>
      </c>
      <c r="M6" s="23">
        <f t="shared" si="0"/>
        <v>50483226</v>
      </c>
      <c r="N6" s="21">
        <v>605798722</v>
      </c>
      <c r="O6" s="22">
        <v>668046370</v>
      </c>
      <c r="P6" s="24">
        <v>1025924246</v>
      </c>
      <c r="Q6" s="2"/>
      <c r="R6" s="2"/>
      <c r="S6" s="2"/>
      <c r="T6" s="2"/>
    </row>
    <row r="7" spans="1:20" x14ac:dyDescent="0.25">
      <c r="A7" s="20" t="str">
        <f>'[1]A4-FinPerf RE'!A7</f>
        <v>Service charges - water revenue</v>
      </c>
      <c r="B7" s="21">
        <v>0</v>
      </c>
      <c r="C7" s="22">
        <v>0</v>
      </c>
      <c r="D7" s="22">
        <v>0</v>
      </c>
      <c r="E7" s="22">
        <v>0</v>
      </c>
      <c r="F7" s="22">
        <v>0</v>
      </c>
      <c r="G7" s="22">
        <v>0</v>
      </c>
      <c r="H7" s="22">
        <v>0</v>
      </c>
      <c r="I7" s="22">
        <v>0</v>
      </c>
      <c r="J7" s="22">
        <v>0</v>
      </c>
      <c r="K7" s="22">
        <v>0</v>
      </c>
      <c r="L7" s="22">
        <v>0</v>
      </c>
      <c r="M7" s="23">
        <f t="shared" si="0"/>
        <v>0</v>
      </c>
      <c r="N7" s="21">
        <v>0</v>
      </c>
      <c r="O7" s="22">
        <v>0</v>
      </c>
      <c r="P7" s="24">
        <v>0</v>
      </c>
      <c r="Q7" s="2"/>
      <c r="R7" s="2"/>
      <c r="S7" s="2"/>
      <c r="T7" s="2"/>
    </row>
    <row r="8" spans="1:20" x14ac:dyDescent="0.25">
      <c r="A8" s="20" t="str">
        <f>'[1]A4-FinPerf RE'!A8</f>
        <v>Service charges - sanitation revenue</v>
      </c>
      <c r="B8" s="21">
        <v>0</v>
      </c>
      <c r="C8" s="22">
        <v>0</v>
      </c>
      <c r="D8" s="22">
        <v>0</v>
      </c>
      <c r="E8" s="22">
        <v>0</v>
      </c>
      <c r="F8" s="22">
        <v>0</v>
      </c>
      <c r="G8" s="22">
        <v>0</v>
      </c>
      <c r="H8" s="22">
        <v>0</v>
      </c>
      <c r="I8" s="22">
        <v>0</v>
      </c>
      <c r="J8" s="22">
        <v>0</v>
      </c>
      <c r="K8" s="22">
        <v>0</v>
      </c>
      <c r="L8" s="22">
        <v>0</v>
      </c>
      <c r="M8" s="23">
        <f t="shared" si="0"/>
        <v>0</v>
      </c>
      <c r="N8" s="21">
        <v>0</v>
      </c>
      <c r="O8" s="22">
        <v>0</v>
      </c>
      <c r="P8" s="24">
        <v>0</v>
      </c>
      <c r="Q8" s="2"/>
      <c r="R8" s="2"/>
      <c r="S8" s="2"/>
      <c r="T8" s="2"/>
    </row>
    <row r="9" spans="1:20" x14ac:dyDescent="0.25">
      <c r="A9" s="20" t="str">
        <f>'[1]A4-FinPerf RE'!A9</f>
        <v>Service charges - refuse revenue</v>
      </c>
      <c r="B9" s="21">
        <v>2275332</v>
      </c>
      <c r="C9" s="22">
        <v>2824492</v>
      </c>
      <c r="D9" s="22">
        <v>2915698</v>
      </c>
      <c r="E9" s="22">
        <v>2819591</v>
      </c>
      <c r="F9" s="22">
        <v>3164054</v>
      </c>
      <c r="G9" s="22">
        <v>2676727</v>
      </c>
      <c r="H9" s="22">
        <v>2571463</v>
      </c>
      <c r="I9" s="22">
        <v>2525180</v>
      </c>
      <c r="J9" s="22">
        <v>2552205</v>
      </c>
      <c r="K9" s="22">
        <v>2958570</v>
      </c>
      <c r="L9" s="22">
        <v>2605167</v>
      </c>
      <c r="M9" s="23">
        <f t="shared" si="0"/>
        <v>2968145</v>
      </c>
      <c r="N9" s="21">
        <v>32856624</v>
      </c>
      <c r="O9" s="22">
        <v>34236603</v>
      </c>
      <c r="P9" s="24">
        <v>35743014</v>
      </c>
      <c r="Q9" s="2"/>
      <c r="R9" s="2"/>
      <c r="S9" s="2"/>
      <c r="T9" s="2"/>
    </row>
    <row r="10" spans="1:20" x14ac:dyDescent="0.25">
      <c r="A10" s="20"/>
      <c r="B10" s="27">
        <v>362440</v>
      </c>
      <c r="C10" s="28">
        <v>119299</v>
      </c>
      <c r="D10" s="28">
        <v>309495</v>
      </c>
      <c r="E10" s="28">
        <v>264155</v>
      </c>
      <c r="F10" s="28">
        <v>514405</v>
      </c>
      <c r="G10" s="28">
        <v>124270</v>
      </c>
      <c r="H10" s="28">
        <v>469918</v>
      </c>
      <c r="I10" s="28">
        <v>280654</v>
      </c>
      <c r="J10" s="28">
        <v>118170</v>
      </c>
      <c r="K10" s="28">
        <v>123003</v>
      </c>
      <c r="L10" s="28">
        <v>169665</v>
      </c>
      <c r="M10" s="29"/>
      <c r="N10" s="27">
        <v>6472575</v>
      </c>
      <c r="O10" s="28">
        <v>6744423</v>
      </c>
      <c r="P10" s="30">
        <v>7041178</v>
      </c>
      <c r="Q10" s="2"/>
      <c r="R10" s="2"/>
      <c r="S10" s="2"/>
      <c r="T10" s="2"/>
    </row>
    <row r="11" spans="1:20" x14ac:dyDescent="0.25">
      <c r="A11" s="20" t="str">
        <f>'[1]A4-FinPerf RE'!A11</f>
        <v>Rental of facilities and equipment</v>
      </c>
      <c r="B11" s="21">
        <v>108457</v>
      </c>
      <c r="C11" s="22">
        <v>109650</v>
      </c>
      <c r="D11" s="22">
        <v>104224</v>
      </c>
      <c r="E11" s="22">
        <v>105529</v>
      </c>
      <c r="F11" s="22">
        <v>109787</v>
      </c>
      <c r="G11" s="22">
        <v>105508</v>
      </c>
      <c r="H11" s="22">
        <v>107189</v>
      </c>
      <c r="I11" s="22">
        <v>101656</v>
      </c>
      <c r="J11" s="22">
        <v>106807</v>
      </c>
      <c r="K11" s="22">
        <v>101657</v>
      </c>
      <c r="L11" s="22">
        <v>106333</v>
      </c>
      <c r="M11" s="23">
        <f t="shared" si="0"/>
        <v>3303</v>
      </c>
      <c r="N11" s="21">
        <v>1170100</v>
      </c>
      <c r="O11" s="22">
        <v>1219244</v>
      </c>
      <c r="P11" s="24">
        <v>1272891</v>
      </c>
      <c r="Q11" s="2"/>
      <c r="R11" s="2"/>
      <c r="S11" s="2"/>
      <c r="T11" s="2"/>
    </row>
    <row r="12" spans="1:20" x14ac:dyDescent="0.25">
      <c r="A12" s="20" t="str">
        <f>'[1]A4-FinPerf RE'!A12</f>
        <v>Interest earned - external investments</v>
      </c>
      <c r="B12" s="21">
        <v>0</v>
      </c>
      <c r="C12" s="22">
        <v>0</v>
      </c>
      <c r="D12" s="22">
        <v>0</v>
      </c>
      <c r="E12" s="22">
        <v>0</v>
      </c>
      <c r="F12" s="22">
        <v>824756</v>
      </c>
      <c r="G12" s="22">
        <v>101371</v>
      </c>
      <c r="H12" s="22">
        <v>225454</v>
      </c>
      <c r="I12" s="22">
        <v>145687</v>
      </c>
      <c r="J12" s="22">
        <v>131285</v>
      </c>
      <c r="K12" s="22">
        <v>1318266</v>
      </c>
      <c r="L12" s="22">
        <v>50908</v>
      </c>
      <c r="M12" s="23">
        <f t="shared" si="0"/>
        <v>702273</v>
      </c>
      <c r="N12" s="21">
        <v>3500000</v>
      </c>
      <c r="O12" s="22">
        <v>3647000</v>
      </c>
      <c r="P12" s="24">
        <v>3807468</v>
      </c>
      <c r="Q12" s="2"/>
      <c r="R12" s="2"/>
      <c r="S12" s="2"/>
      <c r="T12" s="2"/>
    </row>
    <row r="13" spans="1:20" x14ac:dyDescent="0.25">
      <c r="A13" s="20" t="str">
        <f>'[1]A4-FinPerf RE'!A13</f>
        <v>Interest earned - outstanding debtors</v>
      </c>
      <c r="B13" s="21">
        <v>2231362</v>
      </c>
      <c r="C13" s="22">
        <v>2320131</v>
      </c>
      <c r="D13" s="22">
        <v>2224642</v>
      </c>
      <c r="E13" s="22">
        <v>2492461</v>
      </c>
      <c r="F13" s="22">
        <v>2439866</v>
      </c>
      <c r="G13" s="22">
        <v>2437554</v>
      </c>
      <c r="H13" s="22">
        <v>2501463</v>
      </c>
      <c r="I13" s="22">
        <v>2384393</v>
      </c>
      <c r="J13" s="22">
        <v>2520327</v>
      </c>
      <c r="K13" s="22">
        <v>2613723</v>
      </c>
      <c r="L13" s="22">
        <v>2093426</v>
      </c>
      <c r="M13" s="23">
        <f t="shared" si="0"/>
        <v>2180652</v>
      </c>
      <c r="N13" s="21">
        <v>28440000</v>
      </c>
      <c r="O13" s="22">
        <v>29634480</v>
      </c>
      <c r="P13" s="24">
        <v>30938397</v>
      </c>
      <c r="Q13" s="2"/>
      <c r="R13" s="2"/>
      <c r="S13" s="2"/>
      <c r="T13" s="2"/>
    </row>
    <row r="14" spans="1:20" x14ac:dyDescent="0.25">
      <c r="A14" s="20" t="str">
        <f>'[1]A4-FinPerf RE'!A14</f>
        <v>Dividends received</v>
      </c>
      <c r="B14" s="21">
        <v>0</v>
      </c>
      <c r="C14" s="22">
        <v>0</v>
      </c>
      <c r="D14" s="22">
        <v>0</v>
      </c>
      <c r="E14" s="22">
        <v>0</v>
      </c>
      <c r="F14" s="22">
        <v>0</v>
      </c>
      <c r="G14" s="22">
        <v>0</v>
      </c>
      <c r="H14" s="22">
        <v>0</v>
      </c>
      <c r="I14" s="22">
        <v>0</v>
      </c>
      <c r="J14" s="22">
        <v>0</v>
      </c>
      <c r="K14" s="22">
        <v>0</v>
      </c>
      <c r="L14" s="22">
        <v>0</v>
      </c>
      <c r="M14" s="23">
        <f t="shared" si="0"/>
        <v>0</v>
      </c>
      <c r="N14" s="21">
        <v>0</v>
      </c>
      <c r="O14" s="22">
        <v>0</v>
      </c>
      <c r="P14" s="24">
        <v>0</v>
      </c>
      <c r="Q14" s="2"/>
      <c r="R14" s="2"/>
      <c r="S14" s="2"/>
      <c r="T14" s="2"/>
    </row>
    <row r="15" spans="1:20" x14ac:dyDescent="0.25">
      <c r="A15" s="20" t="str">
        <f>'[1]A4-FinPerf RE'!A15</f>
        <v>Fines, penalties and forfeits</v>
      </c>
      <c r="B15" s="21">
        <v>258933</v>
      </c>
      <c r="C15" s="22">
        <v>297516</v>
      </c>
      <c r="D15" s="22">
        <v>410919</v>
      </c>
      <c r="E15" s="22">
        <v>316417</v>
      </c>
      <c r="F15" s="22">
        <v>269698</v>
      </c>
      <c r="G15" s="22">
        <v>654560</v>
      </c>
      <c r="H15" s="22">
        <v>271381</v>
      </c>
      <c r="I15" s="22">
        <v>204106</v>
      </c>
      <c r="J15" s="22">
        <v>404257</v>
      </c>
      <c r="K15" s="22">
        <v>455360</v>
      </c>
      <c r="L15" s="22">
        <v>253084</v>
      </c>
      <c r="M15" s="23">
        <f t="shared" si="0"/>
        <v>254791</v>
      </c>
      <c r="N15" s="21">
        <v>4051022</v>
      </c>
      <c r="O15" s="22">
        <v>4051022</v>
      </c>
      <c r="P15" s="24">
        <v>4051022</v>
      </c>
      <c r="Q15" s="2"/>
      <c r="R15" s="2"/>
      <c r="S15" s="2"/>
      <c r="T15" s="2"/>
    </row>
    <row r="16" spans="1:20" x14ac:dyDescent="0.25">
      <c r="A16" s="20" t="str">
        <f>'[1]A4-FinPerf RE'!A16</f>
        <v>Licences and permits</v>
      </c>
      <c r="B16" s="21">
        <v>59760</v>
      </c>
      <c r="C16" s="22">
        <v>58261</v>
      </c>
      <c r="D16" s="22">
        <v>43220</v>
      </c>
      <c r="E16" s="22">
        <v>100154</v>
      </c>
      <c r="F16" s="22">
        <v>46926</v>
      </c>
      <c r="G16" s="22">
        <v>21484</v>
      </c>
      <c r="H16" s="22">
        <v>41926</v>
      </c>
      <c r="I16" s="22">
        <v>49705</v>
      </c>
      <c r="J16" s="22">
        <v>51220</v>
      </c>
      <c r="K16" s="22">
        <v>62668</v>
      </c>
      <c r="L16" s="22">
        <v>69888</v>
      </c>
      <c r="M16" s="23">
        <f t="shared" si="0"/>
        <v>88688</v>
      </c>
      <c r="N16" s="21">
        <v>693900</v>
      </c>
      <c r="O16" s="22">
        <v>693900</v>
      </c>
      <c r="P16" s="24">
        <v>693900</v>
      </c>
      <c r="Q16" s="2"/>
      <c r="R16" s="2"/>
      <c r="S16" s="2"/>
      <c r="T16" s="2"/>
    </row>
    <row r="17" spans="1:20" x14ac:dyDescent="0.25">
      <c r="A17" s="20" t="str">
        <f>'[1]A4-FinPerf RE'!A17</f>
        <v>Agency services</v>
      </c>
      <c r="B17" s="21">
        <v>1804317</v>
      </c>
      <c r="C17" s="22">
        <v>1617900</v>
      </c>
      <c r="D17" s="22">
        <v>2296466</v>
      </c>
      <c r="E17" s="22">
        <v>1901614</v>
      </c>
      <c r="F17" s="22">
        <v>1745452</v>
      </c>
      <c r="G17" s="22">
        <v>1601616</v>
      </c>
      <c r="H17" s="22">
        <v>1975272</v>
      </c>
      <c r="I17" s="22">
        <v>2053150</v>
      </c>
      <c r="J17" s="22">
        <v>1422499</v>
      </c>
      <c r="K17" s="22">
        <v>2197929</v>
      </c>
      <c r="L17" s="22">
        <v>2197929</v>
      </c>
      <c r="M17" s="23">
        <f t="shared" si="0"/>
        <v>1850147</v>
      </c>
      <c r="N17" s="21">
        <v>22664291</v>
      </c>
      <c r="O17" s="22">
        <v>23616191</v>
      </c>
      <c r="P17" s="24">
        <v>24655304</v>
      </c>
      <c r="Q17" s="2"/>
      <c r="R17" s="2"/>
      <c r="S17" s="2"/>
      <c r="T17" s="2"/>
    </row>
    <row r="18" spans="1:20" x14ac:dyDescent="0.25">
      <c r="A18" s="31" t="s">
        <v>16</v>
      </c>
      <c r="B18" s="21">
        <v>178706972</v>
      </c>
      <c r="C18" s="22">
        <v>3812465</v>
      </c>
      <c r="D18" s="22">
        <v>637871</v>
      </c>
      <c r="E18" s="22">
        <v>1431434</v>
      </c>
      <c r="F18" s="22">
        <v>142020676</v>
      </c>
      <c r="G18" s="22">
        <v>528347</v>
      </c>
      <c r="H18" s="22">
        <v>358019</v>
      </c>
      <c r="I18" s="22">
        <v>1357851</v>
      </c>
      <c r="J18" s="22">
        <v>135234415</v>
      </c>
      <c r="K18" s="22">
        <v>0</v>
      </c>
      <c r="L18" s="22">
        <v>0</v>
      </c>
      <c r="M18" s="23">
        <f t="shared" si="0"/>
        <v>0</v>
      </c>
      <c r="N18" s="21">
        <v>464088050</v>
      </c>
      <c r="O18" s="22">
        <v>479030200</v>
      </c>
      <c r="P18" s="24">
        <v>473161853</v>
      </c>
      <c r="Q18" s="2"/>
      <c r="R18" s="2"/>
      <c r="S18" s="2"/>
      <c r="T18" s="2"/>
    </row>
    <row r="19" spans="1:20" x14ac:dyDescent="0.25">
      <c r="A19" s="20" t="str">
        <f>'[1]A4-FinPerf RE'!A19</f>
        <v>Other revenue</v>
      </c>
      <c r="B19" s="21">
        <v>0</v>
      </c>
      <c r="C19" s="22">
        <v>0</v>
      </c>
      <c r="D19" s="22">
        <v>0</v>
      </c>
      <c r="E19" s="22">
        <v>0</v>
      </c>
      <c r="F19" s="22">
        <v>0</v>
      </c>
      <c r="G19" s="22">
        <v>0</v>
      </c>
      <c r="H19" s="22">
        <v>0</v>
      </c>
      <c r="I19" s="22">
        <v>0</v>
      </c>
      <c r="J19" s="22">
        <v>0</v>
      </c>
      <c r="K19" s="22">
        <v>0</v>
      </c>
      <c r="L19" s="22">
        <v>0</v>
      </c>
      <c r="M19" s="23">
        <f t="shared" si="0"/>
        <v>0</v>
      </c>
      <c r="N19" s="21">
        <v>0</v>
      </c>
      <c r="O19" s="22">
        <v>0</v>
      </c>
      <c r="P19" s="24">
        <v>0</v>
      </c>
      <c r="Q19" s="2"/>
      <c r="R19" s="2"/>
      <c r="S19" s="2"/>
      <c r="T19" s="2"/>
    </row>
    <row r="20" spans="1:20" x14ac:dyDescent="0.25">
      <c r="A20" s="32" t="s">
        <v>17</v>
      </c>
      <c r="B20" s="33">
        <f>SUM(B5:B9)+SUM(B11:B19)</f>
        <v>244564885</v>
      </c>
      <c r="C20" s="34">
        <f t="shared" ref="C20:P20" si="1">SUM(C5:C9)+SUM(C11:C19)</f>
        <v>71392891</v>
      </c>
      <c r="D20" s="34">
        <f t="shared" si="1"/>
        <v>68215267</v>
      </c>
      <c r="E20" s="34">
        <f t="shared" si="1"/>
        <v>69769314</v>
      </c>
      <c r="F20" s="34">
        <f t="shared" si="1"/>
        <v>211148971</v>
      </c>
      <c r="G20" s="34">
        <f t="shared" si="1"/>
        <v>68518782</v>
      </c>
      <c r="H20" s="34">
        <f t="shared" si="1"/>
        <v>68272022</v>
      </c>
      <c r="I20" s="34">
        <f t="shared" si="1"/>
        <v>70167864</v>
      </c>
      <c r="J20" s="34">
        <f t="shared" si="1"/>
        <v>204824572</v>
      </c>
      <c r="K20" s="34">
        <f t="shared" si="1"/>
        <v>71837100</v>
      </c>
      <c r="L20" s="34">
        <f t="shared" si="1"/>
        <v>68203879</v>
      </c>
      <c r="M20" s="35">
        <f t="shared" si="1"/>
        <v>70097162</v>
      </c>
      <c r="N20" s="33">
        <f t="shared" si="1"/>
        <v>1287012709</v>
      </c>
      <c r="O20" s="34">
        <f t="shared" si="1"/>
        <v>1373122510</v>
      </c>
      <c r="P20" s="36">
        <f t="shared" si="1"/>
        <v>1734869285</v>
      </c>
      <c r="Q20" s="37"/>
      <c r="R20" s="37"/>
      <c r="S20" s="37"/>
      <c r="T20" s="2"/>
    </row>
    <row r="21" spans="1:20" x14ac:dyDescent="0.25">
      <c r="A21" s="38"/>
      <c r="B21" s="27"/>
      <c r="C21" s="28"/>
      <c r="D21" s="28"/>
      <c r="E21" s="28"/>
      <c r="F21" s="28"/>
      <c r="G21" s="28"/>
      <c r="H21" s="28"/>
      <c r="I21" s="28"/>
      <c r="J21" s="28"/>
      <c r="K21" s="28"/>
      <c r="L21" s="28"/>
      <c r="M21" s="29"/>
      <c r="N21" s="27"/>
      <c r="O21" s="28"/>
      <c r="P21" s="30"/>
      <c r="Q21" s="37"/>
      <c r="R21" s="37"/>
      <c r="S21" s="37"/>
      <c r="T21" s="2"/>
    </row>
    <row r="22" spans="1:20" x14ac:dyDescent="0.25">
      <c r="A22" s="39" t="s">
        <v>18</v>
      </c>
      <c r="B22" s="27"/>
      <c r="C22" s="28"/>
      <c r="D22" s="28"/>
      <c r="E22" s="28"/>
      <c r="F22" s="28"/>
      <c r="G22" s="28"/>
      <c r="H22" s="28"/>
      <c r="I22" s="28"/>
      <c r="J22" s="28"/>
      <c r="K22" s="28"/>
      <c r="L22" s="28"/>
      <c r="M22" s="29"/>
      <c r="N22" s="27"/>
      <c r="O22" s="28"/>
      <c r="P22" s="30"/>
      <c r="Q22" s="37"/>
      <c r="R22" s="37"/>
      <c r="S22" s="37"/>
      <c r="T22" s="2"/>
    </row>
    <row r="23" spans="1:20" ht="114.75" x14ac:dyDescent="0.25">
      <c r="A23" s="40" t="str">
        <f>'[1]A4-FinPerf RE'!A38</f>
        <v>Transfers and subsidies - capital (monetary allocations) (National / Provincial and District)</v>
      </c>
      <c r="B23" s="21">
        <v>7896163</v>
      </c>
      <c r="C23" s="22">
        <v>7896163</v>
      </c>
      <c r="D23" s="22">
        <v>7896163</v>
      </c>
      <c r="E23" s="22">
        <v>7896163</v>
      </c>
      <c r="F23" s="22">
        <v>7896163</v>
      </c>
      <c r="G23" s="22">
        <v>7896163</v>
      </c>
      <c r="H23" s="22">
        <v>7896157</v>
      </c>
      <c r="I23" s="22">
        <v>7896163</v>
      </c>
      <c r="J23" s="22">
        <v>7896163</v>
      </c>
      <c r="K23" s="22">
        <v>7896163</v>
      </c>
      <c r="L23" s="22">
        <v>7896163</v>
      </c>
      <c r="M23" s="29">
        <f t="shared" ref="M23:M31" si="2">N23-SUM(B23:L23)</f>
        <v>7896163</v>
      </c>
      <c r="N23" s="21">
        <v>94753950</v>
      </c>
      <c r="O23" s="22">
        <v>102603800</v>
      </c>
      <c r="P23" s="24">
        <v>107290150</v>
      </c>
      <c r="Q23" s="37"/>
      <c r="R23" s="37"/>
      <c r="S23" s="37"/>
      <c r="T23" s="2"/>
    </row>
    <row r="24" spans="1:20" ht="267.75" x14ac:dyDescent="0.25">
      <c r="A24" s="40" t="str">
        <f>'[1]A4-FinPerf RE'!A39</f>
        <v>Transfers and subsidies - capital (monetary allocations) (National / Provincial Departmental Agencies, Households, Non-profit Institutions, Private Enterprises, Public Corporatons, Higher Educational Institutions)</v>
      </c>
      <c r="B24" s="21">
        <v>0</v>
      </c>
      <c r="C24" s="22">
        <v>0</v>
      </c>
      <c r="D24" s="22">
        <v>0</v>
      </c>
      <c r="E24" s="22">
        <v>0</v>
      </c>
      <c r="F24" s="22">
        <v>0</v>
      </c>
      <c r="G24" s="22">
        <v>0</v>
      </c>
      <c r="H24" s="22">
        <v>0</v>
      </c>
      <c r="I24" s="22">
        <v>0</v>
      </c>
      <c r="J24" s="22">
        <v>0</v>
      </c>
      <c r="K24" s="22">
        <v>0</v>
      </c>
      <c r="L24" s="22">
        <v>0</v>
      </c>
      <c r="M24" s="29">
        <f t="shared" si="2"/>
        <v>0</v>
      </c>
      <c r="N24" s="21">
        <v>0</v>
      </c>
      <c r="O24" s="22">
        <v>0</v>
      </c>
      <c r="P24" s="24">
        <v>0</v>
      </c>
      <c r="Q24" s="37"/>
      <c r="R24" s="37"/>
      <c r="S24" s="37"/>
      <c r="T24" s="2"/>
    </row>
    <row r="25" spans="1:20" ht="76.5" x14ac:dyDescent="0.25">
      <c r="A25" s="41" t="s">
        <v>19</v>
      </c>
      <c r="B25" s="21">
        <v>0</v>
      </c>
      <c r="C25" s="22">
        <v>0</v>
      </c>
      <c r="D25" s="22">
        <v>0</v>
      </c>
      <c r="E25" s="22">
        <v>0</v>
      </c>
      <c r="F25" s="22">
        <v>0</v>
      </c>
      <c r="G25" s="22">
        <v>0</v>
      </c>
      <c r="H25" s="22">
        <v>0</v>
      </c>
      <c r="I25" s="22">
        <v>0</v>
      </c>
      <c r="J25" s="22">
        <v>0</v>
      </c>
      <c r="K25" s="22">
        <v>0</v>
      </c>
      <c r="L25" s="22">
        <v>0</v>
      </c>
      <c r="M25" s="29">
        <f t="shared" si="2"/>
        <v>0</v>
      </c>
      <c r="N25" s="21">
        <v>0</v>
      </c>
      <c r="O25" s="22">
        <v>0</v>
      </c>
      <c r="P25" s="24">
        <v>1</v>
      </c>
      <c r="Q25" s="37"/>
      <c r="R25" s="37"/>
      <c r="S25" s="37"/>
      <c r="T25" s="2"/>
    </row>
    <row r="26" spans="1:20" x14ac:dyDescent="0.25">
      <c r="A26" s="42" t="str">
        <f>'[1]A7-CFlow'!A31</f>
        <v>Short term loans</v>
      </c>
      <c r="B26" s="21">
        <v>0</v>
      </c>
      <c r="C26" s="22">
        <v>0</v>
      </c>
      <c r="D26" s="22">
        <v>0</v>
      </c>
      <c r="E26" s="22">
        <v>0</v>
      </c>
      <c r="F26" s="22">
        <v>0</v>
      </c>
      <c r="G26" s="22">
        <v>0</v>
      </c>
      <c r="H26" s="22">
        <v>0</v>
      </c>
      <c r="I26" s="22">
        <v>0</v>
      </c>
      <c r="J26" s="22">
        <v>0</v>
      </c>
      <c r="K26" s="22">
        <v>0</v>
      </c>
      <c r="L26" s="22">
        <v>0</v>
      </c>
      <c r="M26" s="29">
        <f t="shared" si="2"/>
        <v>0</v>
      </c>
      <c r="N26" s="21">
        <v>0</v>
      </c>
      <c r="O26" s="22">
        <v>0</v>
      </c>
      <c r="P26" s="24">
        <v>0</v>
      </c>
      <c r="Q26" s="37"/>
      <c r="R26" s="37"/>
      <c r="S26" s="37"/>
      <c r="T26" s="2"/>
    </row>
    <row r="27" spans="1:20" x14ac:dyDescent="0.25">
      <c r="A27" s="42" t="str">
        <f>'[1]A7-CFlow'!A32</f>
        <v>Borrowing long term/refinancing</v>
      </c>
      <c r="B27" s="21">
        <v>0</v>
      </c>
      <c r="C27" s="22">
        <v>0</v>
      </c>
      <c r="D27" s="22">
        <v>0</v>
      </c>
      <c r="E27" s="22">
        <v>0</v>
      </c>
      <c r="F27" s="22">
        <v>0</v>
      </c>
      <c r="G27" s="22">
        <v>0</v>
      </c>
      <c r="H27" s="22">
        <v>0</v>
      </c>
      <c r="I27" s="22">
        <v>0</v>
      </c>
      <c r="J27" s="22">
        <v>0</v>
      </c>
      <c r="K27" s="22">
        <v>0</v>
      </c>
      <c r="L27" s="22">
        <v>0</v>
      </c>
      <c r="M27" s="29">
        <f t="shared" si="2"/>
        <v>0</v>
      </c>
      <c r="N27" s="21">
        <v>0</v>
      </c>
      <c r="O27" s="22">
        <v>0</v>
      </c>
      <c r="P27" s="24">
        <v>1</v>
      </c>
      <c r="Q27" s="37"/>
      <c r="R27" s="37"/>
      <c r="S27" s="37"/>
      <c r="T27" s="2"/>
    </row>
    <row r="28" spans="1:20" x14ac:dyDescent="0.25">
      <c r="A28" s="42" t="str">
        <f>'[1]A7-CFlow'!A33</f>
        <v>Increase (decrease) in consumer deposits</v>
      </c>
      <c r="B28" s="21">
        <v>85757</v>
      </c>
      <c r="C28" s="22">
        <v>68254</v>
      </c>
      <c r="D28" s="22">
        <v>129096</v>
      </c>
      <c r="E28" s="22">
        <v>101433</v>
      </c>
      <c r="F28" s="22">
        <v>46157</v>
      </c>
      <c r="G28" s="22">
        <v>61321</v>
      </c>
      <c r="H28" s="22">
        <v>127593</v>
      </c>
      <c r="I28" s="22">
        <v>61543</v>
      </c>
      <c r="J28" s="22">
        <v>58640</v>
      </c>
      <c r="K28" s="22">
        <v>65351</v>
      </c>
      <c r="L28" s="22">
        <v>58964</v>
      </c>
      <c r="M28" s="29">
        <f t="shared" si="2"/>
        <v>235891</v>
      </c>
      <c r="N28" s="21">
        <v>1100000</v>
      </c>
      <c r="O28" s="22">
        <v>1100000</v>
      </c>
      <c r="P28" s="24">
        <v>1100000</v>
      </c>
      <c r="Q28" s="37"/>
      <c r="R28" s="37"/>
      <c r="S28" s="37"/>
      <c r="T28" s="2"/>
    </row>
    <row r="29" spans="1:20" x14ac:dyDescent="0.25">
      <c r="A29" s="42"/>
      <c r="B29" s="27"/>
      <c r="C29" s="28"/>
      <c r="D29" s="28"/>
      <c r="E29" s="28"/>
      <c r="F29" s="28"/>
      <c r="G29" s="28"/>
      <c r="H29" s="28"/>
      <c r="I29" s="28"/>
      <c r="J29" s="28"/>
      <c r="K29" s="28"/>
      <c r="L29" s="28"/>
      <c r="M29" s="29"/>
      <c r="N29" s="27"/>
      <c r="O29" s="28"/>
      <c r="P29" s="30"/>
      <c r="Q29" s="37"/>
      <c r="R29" s="37"/>
      <c r="S29" s="37"/>
      <c r="T29" s="2"/>
    </row>
    <row r="30" spans="1:20" x14ac:dyDescent="0.25">
      <c r="A30" s="42" t="str">
        <f>'[1]A7-CFlow'!A23</f>
        <v>Decrease (increase) in non-current receivables</v>
      </c>
      <c r="B30" s="21">
        <v>0</v>
      </c>
      <c r="C30" s="22">
        <v>0</v>
      </c>
      <c r="D30" s="22">
        <v>0</v>
      </c>
      <c r="E30" s="22">
        <v>0</v>
      </c>
      <c r="F30" s="22">
        <v>0</v>
      </c>
      <c r="G30" s="22">
        <v>0</v>
      </c>
      <c r="H30" s="22">
        <v>0</v>
      </c>
      <c r="I30" s="22">
        <v>0</v>
      </c>
      <c r="J30" s="22">
        <v>0</v>
      </c>
      <c r="K30" s="22">
        <v>0</v>
      </c>
      <c r="L30" s="22">
        <v>0</v>
      </c>
      <c r="M30" s="29">
        <f t="shared" si="2"/>
        <v>0</v>
      </c>
      <c r="N30" s="21">
        <v>0</v>
      </c>
      <c r="O30" s="22">
        <v>0</v>
      </c>
      <c r="P30" s="24">
        <v>0</v>
      </c>
      <c r="Q30" s="37"/>
      <c r="R30" s="37"/>
      <c r="S30" s="37"/>
      <c r="T30" s="2"/>
    </row>
    <row r="31" spans="1:20" x14ac:dyDescent="0.25">
      <c r="A31" s="42" t="str">
        <f>'[1]A7-CFlow'!A24</f>
        <v>Decrease (increase) in non-current investments</v>
      </c>
      <c r="B31" s="21">
        <v>0</v>
      </c>
      <c r="C31" s="22">
        <v>0</v>
      </c>
      <c r="D31" s="22">
        <v>0</v>
      </c>
      <c r="E31" s="22">
        <v>0</v>
      </c>
      <c r="F31" s="22">
        <v>0</v>
      </c>
      <c r="G31" s="22">
        <v>0</v>
      </c>
      <c r="H31" s="22">
        <v>0</v>
      </c>
      <c r="I31" s="22">
        <v>0</v>
      </c>
      <c r="J31" s="22">
        <v>0</v>
      </c>
      <c r="K31" s="22">
        <v>0</v>
      </c>
      <c r="L31" s="22">
        <v>0</v>
      </c>
      <c r="M31" s="29">
        <f t="shared" si="2"/>
        <v>0</v>
      </c>
      <c r="N31" s="21">
        <v>0</v>
      </c>
      <c r="O31" s="22">
        <v>0</v>
      </c>
      <c r="P31" s="24">
        <v>0</v>
      </c>
      <c r="Q31" s="37"/>
      <c r="R31" s="37"/>
      <c r="S31" s="37"/>
      <c r="T31" s="2"/>
    </row>
    <row r="32" spans="1:20" x14ac:dyDescent="0.25">
      <c r="A32" s="43" t="s">
        <v>20</v>
      </c>
      <c r="B32" s="44">
        <f>SUM(B20:B28)+SUM(B30:B31)</f>
        <v>252546805</v>
      </c>
      <c r="C32" s="45">
        <f t="shared" ref="C32:L32" si="3">SUM(C20:C28)+SUM(C30:C31)</f>
        <v>79357308</v>
      </c>
      <c r="D32" s="45">
        <f t="shared" si="3"/>
        <v>76240526</v>
      </c>
      <c r="E32" s="45">
        <f t="shared" si="3"/>
        <v>77766910</v>
      </c>
      <c r="F32" s="45">
        <f t="shared" si="3"/>
        <v>219091291</v>
      </c>
      <c r="G32" s="45">
        <f t="shared" si="3"/>
        <v>76476266</v>
      </c>
      <c r="H32" s="45">
        <f t="shared" si="3"/>
        <v>76295772</v>
      </c>
      <c r="I32" s="45">
        <f t="shared" si="3"/>
        <v>78125570</v>
      </c>
      <c r="J32" s="45">
        <f t="shared" si="3"/>
        <v>212779375</v>
      </c>
      <c r="K32" s="45">
        <f t="shared" si="3"/>
        <v>79798614</v>
      </c>
      <c r="L32" s="45">
        <f t="shared" si="3"/>
        <v>76159006</v>
      </c>
      <c r="M32" s="44">
        <f>SUM(M20:M28)+SUM(M30:M31)</f>
        <v>78229216</v>
      </c>
      <c r="N32" s="44">
        <f t="shared" ref="N32:P32" si="4">SUM(N20:N28)+SUM(N30:N31)</f>
        <v>1382866659</v>
      </c>
      <c r="O32" s="45">
        <f t="shared" si="4"/>
        <v>1476826310</v>
      </c>
      <c r="P32" s="46">
        <f t="shared" si="4"/>
        <v>1843259437</v>
      </c>
      <c r="Q32" s="37"/>
      <c r="R32" s="37"/>
      <c r="S32" s="37"/>
      <c r="T32" s="2"/>
    </row>
    <row r="33" spans="1:20" x14ac:dyDescent="0.25">
      <c r="A33" s="47"/>
      <c r="B33" s="27"/>
      <c r="C33" s="28"/>
      <c r="D33" s="28"/>
      <c r="E33" s="28"/>
      <c r="F33" s="28"/>
      <c r="G33" s="28"/>
      <c r="H33" s="28"/>
      <c r="I33" s="28"/>
      <c r="J33" s="28"/>
      <c r="K33" s="28"/>
      <c r="L33" s="28"/>
      <c r="M33" s="29"/>
      <c r="N33" s="27"/>
      <c r="O33" s="28"/>
      <c r="P33" s="30"/>
      <c r="Q33" s="37"/>
      <c r="R33" s="37"/>
      <c r="S33" s="37"/>
      <c r="T33" s="2"/>
    </row>
    <row r="34" spans="1:20" x14ac:dyDescent="0.25">
      <c r="A34" s="48" t="s">
        <v>21</v>
      </c>
      <c r="B34" s="27"/>
      <c r="C34" s="28"/>
      <c r="D34" s="28"/>
      <c r="E34" s="28"/>
      <c r="F34" s="28"/>
      <c r="G34" s="28"/>
      <c r="H34" s="28"/>
      <c r="I34" s="28"/>
      <c r="J34" s="28"/>
      <c r="K34" s="28"/>
      <c r="L34" s="28"/>
      <c r="M34" s="29"/>
      <c r="N34" s="49"/>
      <c r="O34" s="28"/>
      <c r="P34" s="30"/>
      <c r="Q34" s="37"/>
      <c r="R34" s="37"/>
      <c r="S34" s="37"/>
      <c r="T34" s="2"/>
    </row>
    <row r="35" spans="1:20" x14ac:dyDescent="0.25">
      <c r="A35" s="42" t="s">
        <v>22</v>
      </c>
      <c r="B35" s="21">
        <v>32026925</v>
      </c>
      <c r="C35" s="22">
        <v>32026903</v>
      </c>
      <c r="D35" s="22">
        <v>32026903</v>
      </c>
      <c r="E35" s="22">
        <v>32026903</v>
      </c>
      <c r="F35" s="22">
        <v>32026903</v>
      </c>
      <c r="G35" s="22">
        <v>32026903</v>
      </c>
      <c r="H35" s="22">
        <v>32026903</v>
      </c>
      <c r="I35" s="22">
        <v>32026903</v>
      </c>
      <c r="J35" s="22">
        <v>32026903</v>
      </c>
      <c r="K35" s="22">
        <v>32026903</v>
      </c>
      <c r="L35" s="22">
        <v>32026903</v>
      </c>
      <c r="M35" s="29">
        <f t="shared" ref="M35:M44" si="5">N35-SUM(B35:L35)</f>
        <v>32026903</v>
      </c>
      <c r="N35" s="21">
        <v>384322858</v>
      </c>
      <c r="O35" s="22">
        <v>400464418</v>
      </c>
      <c r="P35" s="24">
        <v>418084852</v>
      </c>
      <c r="Q35" s="37"/>
      <c r="R35" s="37"/>
      <c r="S35" s="37"/>
      <c r="T35" s="2"/>
    </row>
    <row r="36" spans="1:20" x14ac:dyDescent="0.25">
      <c r="A36" s="42" t="s">
        <v>23</v>
      </c>
      <c r="B36" s="21">
        <v>0</v>
      </c>
      <c r="C36" s="22">
        <v>0</v>
      </c>
      <c r="D36" s="22">
        <v>0</v>
      </c>
      <c r="E36" s="22">
        <v>0</v>
      </c>
      <c r="F36" s="22">
        <v>0</v>
      </c>
      <c r="G36" s="22">
        <v>0</v>
      </c>
      <c r="H36" s="22">
        <v>0</v>
      </c>
      <c r="I36" s="22">
        <v>0</v>
      </c>
      <c r="J36" s="22">
        <v>0</v>
      </c>
      <c r="K36" s="22">
        <v>0</v>
      </c>
      <c r="L36" s="22">
        <v>0</v>
      </c>
      <c r="M36" s="29">
        <f t="shared" si="5"/>
        <v>0</v>
      </c>
      <c r="N36" s="21">
        <v>0</v>
      </c>
      <c r="O36" s="22">
        <v>0</v>
      </c>
      <c r="P36" s="24">
        <v>0</v>
      </c>
      <c r="Q36" s="37"/>
      <c r="R36" s="37"/>
      <c r="S36" s="37"/>
      <c r="T36" s="2"/>
    </row>
    <row r="37" spans="1:20" x14ac:dyDescent="0.25">
      <c r="A37" s="42" t="s">
        <v>24</v>
      </c>
      <c r="B37" s="21">
        <v>277762</v>
      </c>
      <c r="C37" s="22">
        <v>276910</v>
      </c>
      <c r="D37" s="22">
        <v>0</v>
      </c>
      <c r="E37" s="22">
        <v>1801205</v>
      </c>
      <c r="F37" s="22">
        <v>3629266</v>
      </c>
      <c r="G37" s="22">
        <v>2040085</v>
      </c>
      <c r="H37" s="22">
        <v>785788</v>
      </c>
      <c r="I37" s="22">
        <v>244839</v>
      </c>
      <c r="J37" s="22">
        <v>786328</v>
      </c>
      <c r="K37" s="22">
        <v>2711091</v>
      </c>
      <c r="L37" s="22">
        <v>494607</v>
      </c>
      <c r="M37" s="29">
        <f t="shared" si="5"/>
        <v>3278681</v>
      </c>
      <c r="N37" s="21">
        <v>16326562</v>
      </c>
      <c r="O37" s="22">
        <v>17012277</v>
      </c>
      <c r="P37" s="24">
        <v>17760818</v>
      </c>
      <c r="Q37" s="37"/>
      <c r="R37" s="37"/>
      <c r="S37" s="37"/>
      <c r="T37" s="2"/>
    </row>
    <row r="38" spans="1:20" x14ac:dyDescent="0.25">
      <c r="A38" s="42" t="s">
        <v>25</v>
      </c>
      <c r="B38" s="21">
        <v>58383859</v>
      </c>
      <c r="C38" s="22">
        <v>56472203</v>
      </c>
      <c r="D38" s="22">
        <v>52074006</v>
      </c>
      <c r="E38" s="22">
        <v>33622822</v>
      </c>
      <c r="F38" s="22">
        <v>36592844</v>
      </c>
      <c r="G38" s="22">
        <v>35413186</v>
      </c>
      <c r="H38" s="22">
        <v>29414815</v>
      </c>
      <c r="I38" s="22">
        <v>32346894</v>
      </c>
      <c r="J38" s="22">
        <v>32070526</v>
      </c>
      <c r="K38" s="22">
        <v>31127375</v>
      </c>
      <c r="L38" s="22">
        <v>27035471</v>
      </c>
      <c r="M38" s="29">
        <f t="shared" si="5"/>
        <v>32317249</v>
      </c>
      <c r="N38" s="21">
        <v>456871250</v>
      </c>
      <c r="O38" s="22">
        <v>480289000</v>
      </c>
      <c r="P38" s="24">
        <v>823698000</v>
      </c>
      <c r="Q38" s="37"/>
      <c r="R38" s="37"/>
      <c r="S38" s="37"/>
      <c r="T38" s="2"/>
    </row>
    <row r="39" spans="1:20" x14ac:dyDescent="0.25">
      <c r="A39" s="42" t="s">
        <v>26</v>
      </c>
      <c r="B39" s="21">
        <v>2589492</v>
      </c>
      <c r="C39" s="22">
        <v>6335776</v>
      </c>
      <c r="D39" s="22">
        <v>7104732</v>
      </c>
      <c r="E39" s="22">
        <v>7450564</v>
      </c>
      <c r="F39" s="22">
        <v>5181639</v>
      </c>
      <c r="G39" s="22">
        <v>1195912</v>
      </c>
      <c r="H39" s="22">
        <v>7204388</v>
      </c>
      <c r="I39" s="22">
        <v>2665878</v>
      </c>
      <c r="J39" s="22">
        <v>12321646</v>
      </c>
      <c r="K39" s="22">
        <v>3425194</v>
      </c>
      <c r="L39" s="22">
        <v>3803631</v>
      </c>
      <c r="M39" s="29">
        <f t="shared" si="5"/>
        <v>11646466</v>
      </c>
      <c r="N39" s="21">
        <v>70925318</v>
      </c>
      <c r="O39" s="22">
        <v>73904181</v>
      </c>
      <c r="P39" s="24">
        <v>77155965</v>
      </c>
      <c r="Q39" s="50"/>
      <c r="R39" s="37"/>
      <c r="S39" s="37"/>
      <c r="T39" s="2"/>
    </row>
    <row r="40" spans="1:20" x14ac:dyDescent="0.25">
      <c r="A40" s="42"/>
      <c r="B40" s="27">
        <v>0</v>
      </c>
      <c r="C40" s="28">
        <v>0</v>
      </c>
      <c r="D40" s="28">
        <v>0</v>
      </c>
      <c r="E40" s="28">
        <v>0</v>
      </c>
      <c r="F40" s="28">
        <v>0</v>
      </c>
      <c r="G40" s="28">
        <v>0</v>
      </c>
      <c r="H40" s="28">
        <v>0</v>
      </c>
      <c r="I40" s="28">
        <v>0</v>
      </c>
      <c r="J40" s="28">
        <v>0</v>
      </c>
      <c r="K40" s="28">
        <v>0</v>
      </c>
      <c r="L40" s="28">
        <v>0</v>
      </c>
      <c r="M40" s="29"/>
      <c r="N40" s="27">
        <v>0</v>
      </c>
      <c r="O40" s="28">
        <v>0</v>
      </c>
      <c r="P40" s="30">
        <v>0</v>
      </c>
      <c r="Q40" s="50"/>
      <c r="R40" s="37"/>
      <c r="S40" s="37"/>
      <c r="T40" s="2"/>
    </row>
    <row r="41" spans="1:20" x14ac:dyDescent="0.25">
      <c r="A41" s="42" t="s">
        <v>27</v>
      </c>
      <c r="B41" s="21">
        <v>9660878</v>
      </c>
      <c r="C41" s="22">
        <v>3826073</v>
      </c>
      <c r="D41" s="22">
        <v>7068669</v>
      </c>
      <c r="E41" s="22">
        <v>5695636</v>
      </c>
      <c r="F41" s="22">
        <v>5426345</v>
      </c>
      <c r="G41" s="22">
        <v>12389877</v>
      </c>
      <c r="H41" s="22">
        <v>5542874</v>
      </c>
      <c r="I41" s="22">
        <v>2632617</v>
      </c>
      <c r="J41" s="22">
        <v>8323715</v>
      </c>
      <c r="K41" s="22">
        <v>2273386</v>
      </c>
      <c r="L41" s="22">
        <v>7713996</v>
      </c>
      <c r="M41" s="29">
        <f t="shared" si="5"/>
        <v>4661143</v>
      </c>
      <c r="N41" s="21">
        <v>75215209</v>
      </c>
      <c r="O41" s="22">
        <v>78374248</v>
      </c>
      <c r="P41" s="24">
        <v>81822715</v>
      </c>
      <c r="Q41" s="37"/>
      <c r="R41" s="37"/>
      <c r="S41" s="37"/>
      <c r="T41" s="2"/>
    </row>
    <row r="42" spans="1:20" x14ac:dyDescent="0.25">
      <c r="A42" s="42" t="s">
        <v>28</v>
      </c>
      <c r="B42" s="21">
        <v>0</v>
      </c>
      <c r="C42" s="22">
        <v>0</v>
      </c>
      <c r="D42" s="22">
        <v>0</v>
      </c>
      <c r="E42" s="22">
        <v>0</v>
      </c>
      <c r="F42" s="22">
        <v>0</v>
      </c>
      <c r="G42" s="22">
        <v>0</v>
      </c>
      <c r="H42" s="22">
        <v>0</v>
      </c>
      <c r="I42" s="22">
        <v>0</v>
      </c>
      <c r="J42" s="22">
        <v>0</v>
      </c>
      <c r="K42" s="22">
        <v>0</v>
      </c>
      <c r="L42" s="22">
        <v>0</v>
      </c>
      <c r="M42" s="29">
        <f t="shared" si="5"/>
        <v>0</v>
      </c>
      <c r="N42" s="21">
        <v>0</v>
      </c>
      <c r="O42" s="22">
        <v>0</v>
      </c>
      <c r="P42" s="24">
        <v>0</v>
      </c>
      <c r="Q42" s="37"/>
      <c r="R42" s="37"/>
      <c r="S42" s="37"/>
      <c r="T42" s="2"/>
    </row>
    <row r="43" spans="1:20" x14ac:dyDescent="0.25">
      <c r="A43" s="42" t="s">
        <v>29</v>
      </c>
      <c r="B43" s="21">
        <v>1341522</v>
      </c>
      <c r="C43" s="22">
        <v>1341498</v>
      </c>
      <c r="D43" s="22">
        <v>1341498</v>
      </c>
      <c r="E43" s="22">
        <v>1341498</v>
      </c>
      <c r="F43" s="22">
        <v>1341498</v>
      </c>
      <c r="G43" s="22">
        <v>1341498</v>
      </c>
      <c r="H43" s="22">
        <v>1341498</v>
      </c>
      <c r="I43" s="22">
        <v>1341498</v>
      </c>
      <c r="J43" s="22">
        <v>1341498</v>
      </c>
      <c r="K43" s="22">
        <v>1341498</v>
      </c>
      <c r="L43" s="22">
        <v>1341498</v>
      </c>
      <c r="M43" s="29">
        <f t="shared" si="5"/>
        <v>1341498</v>
      </c>
      <c r="N43" s="21">
        <v>16098000</v>
      </c>
      <c r="O43" s="22">
        <v>7871670</v>
      </c>
      <c r="P43" s="24">
        <v>8130029</v>
      </c>
      <c r="Q43" s="37"/>
      <c r="R43" s="37"/>
      <c r="S43" s="37"/>
      <c r="T43" s="2"/>
    </row>
    <row r="44" spans="1:20" x14ac:dyDescent="0.25">
      <c r="A44" s="42" t="s">
        <v>30</v>
      </c>
      <c r="B44" s="21">
        <v>34922886</v>
      </c>
      <c r="C44" s="22">
        <v>10716429</v>
      </c>
      <c r="D44" s="22">
        <v>17134998</v>
      </c>
      <c r="E44" s="22">
        <v>20695165</v>
      </c>
      <c r="F44" s="22">
        <v>15783258</v>
      </c>
      <c r="G44" s="22">
        <v>20654545</v>
      </c>
      <c r="H44" s="22">
        <v>13756382</v>
      </c>
      <c r="I44" s="22">
        <v>14696620</v>
      </c>
      <c r="J44" s="22">
        <v>11354015</v>
      </c>
      <c r="K44" s="22">
        <v>35163056</v>
      </c>
      <c r="L44" s="22">
        <v>14006466</v>
      </c>
      <c r="M44" s="29">
        <f t="shared" si="5"/>
        <v>13818045</v>
      </c>
      <c r="N44" s="21">
        <v>222701865</v>
      </c>
      <c r="O44" s="22">
        <v>267894877</v>
      </c>
      <c r="P44" s="24">
        <v>252986193</v>
      </c>
      <c r="Q44" s="37"/>
      <c r="R44" s="37"/>
      <c r="S44" s="37"/>
      <c r="T44" s="2"/>
    </row>
    <row r="45" spans="1:20" x14ac:dyDescent="0.25">
      <c r="A45" s="32" t="s">
        <v>21</v>
      </c>
      <c r="B45" s="33">
        <f t="shared" ref="B45:O45" si="6">SUM(B35:B44)</f>
        <v>139203324</v>
      </c>
      <c r="C45" s="34">
        <f t="shared" si="6"/>
        <v>110995792</v>
      </c>
      <c r="D45" s="34">
        <f t="shared" si="6"/>
        <v>116750806</v>
      </c>
      <c r="E45" s="34">
        <f t="shared" si="6"/>
        <v>102633793</v>
      </c>
      <c r="F45" s="34">
        <f t="shared" si="6"/>
        <v>99981753</v>
      </c>
      <c r="G45" s="34">
        <f t="shared" si="6"/>
        <v>105062006</v>
      </c>
      <c r="H45" s="34">
        <f t="shared" si="6"/>
        <v>90072648</v>
      </c>
      <c r="I45" s="34">
        <f t="shared" si="6"/>
        <v>85955249</v>
      </c>
      <c r="J45" s="34">
        <f t="shared" si="6"/>
        <v>98224631</v>
      </c>
      <c r="K45" s="34">
        <f t="shared" si="6"/>
        <v>108068503</v>
      </c>
      <c r="L45" s="34">
        <f t="shared" si="6"/>
        <v>86422572</v>
      </c>
      <c r="M45" s="35">
        <f t="shared" si="6"/>
        <v>99089985</v>
      </c>
      <c r="N45" s="33">
        <f>SUM(N35:N44)</f>
        <v>1242461062</v>
      </c>
      <c r="O45" s="34">
        <f t="shared" si="6"/>
        <v>1325810671</v>
      </c>
      <c r="P45" s="36">
        <f>SUM(P35:P44)</f>
        <v>1679638572</v>
      </c>
      <c r="Q45" s="37"/>
      <c r="R45" s="37"/>
      <c r="S45" s="37"/>
      <c r="T45" s="2"/>
    </row>
    <row r="46" spans="1:20" x14ac:dyDescent="0.25">
      <c r="A46" s="38"/>
      <c r="B46" s="27"/>
      <c r="C46" s="28"/>
      <c r="D46" s="28"/>
      <c r="E46" s="28"/>
      <c r="F46" s="28"/>
      <c r="G46" s="28"/>
      <c r="H46" s="28"/>
      <c r="I46" s="28"/>
      <c r="J46" s="28"/>
      <c r="K46" s="28"/>
      <c r="L46" s="28"/>
      <c r="M46" s="29"/>
      <c r="N46" s="27"/>
      <c r="O46" s="28"/>
      <c r="P46" s="30"/>
      <c r="Q46" s="37"/>
      <c r="R46" s="37"/>
      <c r="S46" s="37"/>
      <c r="T46" s="2"/>
    </row>
    <row r="47" spans="1:20" x14ac:dyDescent="0.25">
      <c r="A47" s="32" t="s">
        <v>31</v>
      </c>
      <c r="B47" s="27"/>
      <c r="C47" s="28"/>
      <c r="D47" s="28"/>
      <c r="E47" s="28"/>
      <c r="F47" s="28"/>
      <c r="G47" s="28"/>
      <c r="H47" s="28"/>
      <c r="I47" s="28"/>
      <c r="J47" s="28"/>
      <c r="K47" s="28"/>
      <c r="L47" s="28"/>
      <c r="M47" s="29"/>
      <c r="N47" s="27"/>
      <c r="O47" s="28"/>
      <c r="P47" s="30"/>
      <c r="Q47" s="37"/>
      <c r="R47" s="37"/>
      <c r="S47" s="37"/>
      <c r="T47" s="2"/>
    </row>
    <row r="48" spans="1:20" x14ac:dyDescent="0.25">
      <c r="A48" s="42" t="str">
        <f>'[1]A7-CFlow'!A26</f>
        <v>Capital assets</v>
      </c>
      <c r="B48" s="21">
        <v>10867359</v>
      </c>
      <c r="C48" s="22">
        <v>10867281</v>
      </c>
      <c r="D48" s="22">
        <v>10867281</v>
      </c>
      <c r="E48" s="22">
        <v>10867281</v>
      </c>
      <c r="F48" s="22">
        <v>10867281</v>
      </c>
      <c r="G48" s="22">
        <v>10867281</v>
      </c>
      <c r="H48" s="22">
        <v>10867281</v>
      </c>
      <c r="I48" s="22">
        <v>10867281</v>
      </c>
      <c r="J48" s="22">
        <v>10867281</v>
      </c>
      <c r="K48" s="22">
        <v>10867281</v>
      </c>
      <c r="L48" s="22">
        <v>10867281</v>
      </c>
      <c r="M48" s="29">
        <f>N48-SUM(B48:L48)</f>
        <v>10867281</v>
      </c>
      <c r="N48" s="21">
        <v>130407450</v>
      </c>
      <c r="O48" s="22">
        <v>138803802</v>
      </c>
      <c r="P48" s="24">
        <v>149075195</v>
      </c>
      <c r="Q48" s="37"/>
      <c r="R48" s="37"/>
      <c r="S48" s="37"/>
      <c r="T48" s="2"/>
    </row>
    <row r="49" spans="1:20" x14ac:dyDescent="0.25">
      <c r="A49" s="42" t="str">
        <f>'[1]A7-CFlow'!A35</f>
        <v>Repayment of borrowing</v>
      </c>
      <c r="B49" s="21">
        <v>206612</v>
      </c>
      <c r="C49" s="22">
        <v>206089</v>
      </c>
      <c r="D49" s="22">
        <v>47559</v>
      </c>
      <c r="E49" s="22">
        <v>678628</v>
      </c>
      <c r="F49" s="22">
        <v>210922</v>
      </c>
      <c r="G49" s="22">
        <v>3145602</v>
      </c>
      <c r="H49" s="22">
        <v>190840</v>
      </c>
      <c r="I49" s="22">
        <v>173296</v>
      </c>
      <c r="J49" s="22">
        <v>13262</v>
      </c>
      <c r="K49" s="22">
        <v>671673</v>
      </c>
      <c r="L49" s="22">
        <v>1330577</v>
      </c>
      <c r="M49" s="29">
        <f>N49-SUM(B49:L49)</f>
        <v>3123087</v>
      </c>
      <c r="N49" s="21">
        <v>9998147</v>
      </c>
      <c r="O49" s="22">
        <v>10783837</v>
      </c>
      <c r="P49" s="24">
        <v>14414840</v>
      </c>
      <c r="Q49" s="37"/>
      <c r="R49" s="37"/>
      <c r="S49" s="37"/>
      <c r="T49" s="2"/>
    </row>
    <row r="50" spans="1:20" x14ac:dyDescent="0.25">
      <c r="A50" s="42" t="str">
        <f>LEFT(A47,25)</f>
        <v>Other Cash Flows/Payments</v>
      </c>
      <c r="B50" s="21">
        <v>0</v>
      </c>
      <c r="C50" s="22">
        <v>0</v>
      </c>
      <c r="D50" s="22">
        <v>0</v>
      </c>
      <c r="E50" s="22">
        <v>0</v>
      </c>
      <c r="F50" s="22">
        <v>0</v>
      </c>
      <c r="G50" s="22">
        <v>0</v>
      </c>
      <c r="H50" s="22">
        <v>0</v>
      </c>
      <c r="I50" s="22">
        <v>0</v>
      </c>
      <c r="J50" s="22">
        <v>0</v>
      </c>
      <c r="K50" s="22">
        <v>0</v>
      </c>
      <c r="L50" s="22">
        <v>0</v>
      </c>
      <c r="M50" s="29">
        <f>N50-SUM(B50:L50)</f>
        <v>0</v>
      </c>
      <c r="N50" s="21">
        <v>0</v>
      </c>
      <c r="O50" s="22">
        <v>0</v>
      </c>
      <c r="P50" s="24">
        <v>0</v>
      </c>
      <c r="Q50" s="37"/>
      <c r="R50" s="37"/>
      <c r="S50" s="37"/>
      <c r="T50" s="2"/>
    </row>
    <row r="51" spans="1:20" x14ac:dyDescent="0.25">
      <c r="A51" s="43" t="s">
        <v>32</v>
      </c>
      <c r="B51" s="44">
        <f>SUM(B45:B50)</f>
        <v>150277295</v>
      </c>
      <c r="C51" s="45">
        <f t="shared" ref="C51:P51" si="7">SUM(C45:C50)</f>
        <v>122069162</v>
      </c>
      <c r="D51" s="45">
        <f t="shared" si="7"/>
        <v>127665646</v>
      </c>
      <c r="E51" s="45">
        <f t="shared" si="7"/>
        <v>114179702</v>
      </c>
      <c r="F51" s="45">
        <f t="shared" si="7"/>
        <v>111059956</v>
      </c>
      <c r="G51" s="45">
        <f t="shared" si="7"/>
        <v>119074889</v>
      </c>
      <c r="H51" s="45">
        <f t="shared" si="7"/>
        <v>101130769</v>
      </c>
      <c r="I51" s="45">
        <f t="shared" si="7"/>
        <v>96995826</v>
      </c>
      <c r="J51" s="45">
        <f t="shared" si="7"/>
        <v>109105174</v>
      </c>
      <c r="K51" s="45">
        <f t="shared" si="7"/>
        <v>119607457</v>
      </c>
      <c r="L51" s="45">
        <f t="shared" si="7"/>
        <v>98620430</v>
      </c>
      <c r="M51" s="51">
        <f t="shared" si="7"/>
        <v>113080353</v>
      </c>
      <c r="N51" s="44">
        <f t="shared" si="7"/>
        <v>1382866659</v>
      </c>
      <c r="O51" s="45">
        <f t="shared" si="7"/>
        <v>1475398310</v>
      </c>
      <c r="P51" s="46">
        <f t="shared" si="7"/>
        <v>1843128607</v>
      </c>
      <c r="Q51" s="37"/>
      <c r="R51" s="52" t="s">
        <v>33</v>
      </c>
      <c r="S51" s="37"/>
      <c r="T51" s="2"/>
    </row>
    <row r="52" spans="1:20" x14ac:dyDescent="0.25">
      <c r="A52" s="38"/>
      <c r="B52" s="27"/>
      <c r="C52" s="28"/>
      <c r="D52" s="28"/>
      <c r="E52" s="28"/>
      <c r="F52" s="28"/>
      <c r="G52" s="28"/>
      <c r="H52" s="28"/>
      <c r="I52" s="28"/>
      <c r="J52" s="28"/>
      <c r="K52" s="28"/>
      <c r="L52" s="28"/>
      <c r="M52" s="29"/>
      <c r="N52" s="27"/>
      <c r="O52" s="28"/>
      <c r="P52" s="30"/>
      <c r="Q52" s="37"/>
      <c r="R52" s="37"/>
      <c r="S52" s="37"/>
      <c r="T52" s="2"/>
    </row>
    <row r="53" spans="1:20" ht="64.5" thickBot="1" x14ac:dyDescent="0.3">
      <c r="A53" s="53" t="s">
        <v>34</v>
      </c>
      <c r="B53" s="54">
        <f t="shared" ref="B53:P53" si="8">B32-B51</f>
        <v>102269510</v>
      </c>
      <c r="C53" s="55">
        <f t="shared" si="8"/>
        <v>-42711854</v>
      </c>
      <c r="D53" s="55">
        <f t="shared" si="8"/>
        <v>-51425120</v>
      </c>
      <c r="E53" s="55">
        <f t="shared" si="8"/>
        <v>-36412792</v>
      </c>
      <c r="F53" s="55">
        <f t="shared" si="8"/>
        <v>108031335</v>
      </c>
      <c r="G53" s="55">
        <f t="shared" si="8"/>
        <v>-42598623</v>
      </c>
      <c r="H53" s="55">
        <f t="shared" si="8"/>
        <v>-24834997</v>
      </c>
      <c r="I53" s="55">
        <f t="shared" si="8"/>
        <v>-18870256</v>
      </c>
      <c r="J53" s="55">
        <f t="shared" si="8"/>
        <v>103674201</v>
      </c>
      <c r="K53" s="55">
        <f t="shared" si="8"/>
        <v>-39808843</v>
      </c>
      <c r="L53" s="55">
        <f t="shared" si="8"/>
        <v>-22461424</v>
      </c>
      <c r="M53" s="56">
        <f t="shared" si="8"/>
        <v>-34851137</v>
      </c>
      <c r="N53" s="54">
        <f t="shared" si="8"/>
        <v>0</v>
      </c>
      <c r="O53" s="55">
        <f t="shared" si="8"/>
        <v>1428000</v>
      </c>
      <c r="P53" s="57">
        <f t="shared" si="8"/>
        <v>130830</v>
      </c>
      <c r="Q53" s="58"/>
      <c r="R53" s="59"/>
      <c r="S53" s="60"/>
      <c r="T53" s="61"/>
    </row>
    <row r="54" spans="1:20" x14ac:dyDescent="0.25">
      <c r="A54" s="38" t="s">
        <v>35</v>
      </c>
      <c r="B54" s="62">
        <v>34000000</v>
      </c>
      <c r="C54" s="63">
        <f>B55</f>
        <v>136269510</v>
      </c>
      <c r="D54" s="63">
        <f t="shared" ref="D54:M54" si="9">C55</f>
        <v>93557656</v>
      </c>
      <c r="E54" s="63">
        <f t="shared" si="9"/>
        <v>42132536</v>
      </c>
      <c r="F54" s="63">
        <f t="shared" si="9"/>
        <v>5719744</v>
      </c>
      <c r="G54" s="63">
        <f t="shared" si="9"/>
        <v>113751079</v>
      </c>
      <c r="H54" s="63">
        <f t="shared" si="9"/>
        <v>71152456</v>
      </c>
      <c r="I54" s="63">
        <f t="shared" si="9"/>
        <v>46317459</v>
      </c>
      <c r="J54" s="63">
        <f t="shared" si="9"/>
        <v>27447203</v>
      </c>
      <c r="K54" s="63">
        <f t="shared" si="9"/>
        <v>131121404</v>
      </c>
      <c r="L54" s="63">
        <f t="shared" si="9"/>
        <v>91312561</v>
      </c>
      <c r="M54" s="64">
        <f t="shared" si="9"/>
        <v>68851137</v>
      </c>
      <c r="N54" s="65">
        <f>B54</f>
        <v>34000000</v>
      </c>
      <c r="O54" s="63">
        <f>N55</f>
        <v>34000000</v>
      </c>
      <c r="P54" s="66">
        <f>O55</f>
        <v>35428000</v>
      </c>
      <c r="Q54" s="37"/>
      <c r="R54" s="37"/>
      <c r="S54" s="37"/>
      <c r="T54" s="2"/>
    </row>
    <row r="55" spans="1:20" x14ac:dyDescent="0.25">
      <c r="A55" s="67" t="s">
        <v>36</v>
      </c>
      <c r="B55" s="68">
        <f>B54+B53</f>
        <v>136269510</v>
      </c>
      <c r="C55" s="69">
        <f>C54+C53</f>
        <v>93557656</v>
      </c>
      <c r="D55" s="69">
        <f t="shared" ref="D55:P55" si="10">D54+D53</f>
        <v>42132536</v>
      </c>
      <c r="E55" s="69">
        <f t="shared" si="10"/>
        <v>5719744</v>
      </c>
      <c r="F55" s="69">
        <f t="shared" si="10"/>
        <v>113751079</v>
      </c>
      <c r="G55" s="69">
        <f t="shared" si="10"/>
        <v>71152456</v>
      </c>
      <c r="H55" s="69">
        <f t="shared" si="10"/>
        <v>46317459</v>
      </c>
      <c r="I55" s="69">
        <f t="shared" si="10"/>
        <v>27447203</v>
      </c>
      <c r="J55" s="69">
        <f t="shared" si="10"/>
        <v>131121404</v>
      </c>
      <c r="K55" s="69">
        <f t="shared" si="10"/>
        <v>91312561</v>
      </c>
      <c r="L55" s="69">
        <f t="shared" si="10"/>
        <v>68851137</v>
      </c>
      <c r="M55" s="70">
        <f t="shared" si="10"/>
        <v>34000000</v>
      </c>
      <c r="N55" s="71">
        <f t="shared" si="10"/>
        <v>34000000</v>
      </c>
      <c r="O55" s="69">
        <f t="shared" si="10"/>
        <v>35428000</v>
      </c>
      <c r="P55" s="72">
        <f t="shared" si="10"/>
        <v>35558830</v>
      </c>
      <c r="Q55" s="37"/>
      <c r="R55" s="37"/>
      <c r="S55" s="37"/>
      <c r="T55" s="2"/>
    </row>
    <row r="56" spans="1:20" x14ac:dyDescent="0.25">
      <c r="A56" s="73" t="str">
        <f>head27a</f>
        <v>References</v>
      </c>
      <c r="B56" s="37"/>
      <c r="C56" s="37"/>
      <c r="D56" s="37"/>
      <c r="E56" s="37"/>
      <c r="F56" s="37"/>
      <c r="G56" s="37"/>
      <c r="H56" s="37"/>
      <c r="I56" s="37"/>
      <c r="J56" s="37"/>
      <c r="K56" s="37"/>
      <c r="L56" s="37"/>
      <c r="M56" s="37"/>
      <c r="N56" s="37"/>
      <c r="O56" s="37"/>
      <c r="P56" s="37"/>
      <c r="Q56" s="37"/>
      <c r="R56" s="37"/>
      <c r="S56" s="37"/>
      <c r="T56" s="2"/>
    </row>
    <row r="57" spans="1:20" x14ac:dyDescent="0.25">
      <c r="A57" s="74" t="s">
        <v>37</v>
      </c>
      <c r="B57" s="74"/>
      <c r="C57" s="74"/>
      <c r="D57" s="74"/>
      <c r="E57" s="74"/>
      <c r="F57" s="74"/>
      <c r="G57" s="74"/>
      <c r="H57" s="74"/>
      <c r="I57" s="74"/>
      <c r="J57" s="74"/>
      <c r="K57" s="74"/>
      <c r="L57" s="74"/>
      <c r="M57" s="74"/>
      <c r="N57" s="74"/>
      <c r="O57" s="74"/>
      <c r="P57" s="74"/>
      <c r="Q57" s="37"/>
      <c r="R57" s="37"/>
      <c r="S57" s="37"/>
      <c r="T57" s="2"/>
    </row>
    <row r="58" spans="1:20" x14ac:dyDescent="0.25">
      <c r="A58" s="75" t="s">
        <v>38</v>
      </c>
      <c r="B58" s="37"/>
      <c r="C58" s="37"/>
      <c r="D58" s="37"/>
      <c r="E58" s="37"/>
      <c r="F58" s="37"/>
      <c r="G58" s="37"/>
      <c r="H58" s="37"/>
      <c r="I58" s="37"/>
      <c r="J58" s="37"/>
      <c r="K58" s="37"/>
      <c r="L58" s="37"/>
      <c r="M58" s="37"/>
      <c r="N58" s="37"/>
      <c r="O58" s="37"/>
      <c r="P58" s="37"/>
      <c r="Q58" s="37"/>
      <c r="R58" s="37"/>
      <c r="S58" s="37"/>
      <c r="T58" s="2"/>
    </row>
    <row r="59" spans="1:20" x14ac:dyDescent="0.25">
      <c r="A59" s="75" t="s">
        <v>39</v>
      </c>
      <c r="B59" s="37"/>
      <c r="C59" s="37"/>
      <c r="D59" s="37"/>
      <c r="E59" s="37"/>
      <c r="F59" s="37"/>
      <c r="G59" s="37"/>
      <c r="H59" s="37"/>
      <c r="I59" s="37"/>
      <c r="J59" s="37"/>
      <c r="K59" s="37"/>
      <c r="L59" s="37"/>
      <c r="M59" s="37"/>
      <c r="N59" s="37"/>
      <c r="O59" s="37"/>
      <c r="P59" s="37"/>
      <c r="Q59" s="37"/>
      <c r="R59" s="37"/>
      <c r="S59" s="37"/>
      <c r="T59" s="2"/>
    </row>
    <row r="60" spans="1:20" x14ac:dyDescent="0.25">
      <c r="A60" s="37"/>
      <c r="B60" s="37"/>
      <c r="C60" s="37"/>
      <c r="D60" s="37"/>
      <c r="E60" s="37"/>
      <c r="F60" s="37"/>
      <c r="G60" s="37"/>
      <c r="H60" s="37"/>
      <c r="I60" s="37"/>
      <c r="J60" s="37"/>
      <c r="K60" s="37"/>
      <c r="L60" s="37"/>
      <c r="M60" s="37"/>
      <c r="N60" s="37"/>
      <c r="O60" s="37"/>
      <c r="P60" s="37"/>
      <c r="Q60" s="37"/>
      <c r="R60" s="37"/>
      <c r="S60" s="37"/>
      <c r="T60" s="2"/>
    </row>
    <row r="61" spans="1:20" x14ac:dyDescent="0.25">
      <c r="A61" s="37"/>
      <c r="B61" s="37"/>
      <c r="C61" s="37"/>
      <c r="D61" s="37"/>
      <c r="E61" s="76"/>
      <c r="F61" s="76"/>
      <c r="G61" s="76"/>
      <c r="H61" s="76"/>
      <c r="I61" s="76"/>
      <c r="J61" s="76"/>
      <c r="K61" s="76"/>
      <c r="L61" s="76"/>
      <c r="M61" s="76"/>
      <c r="N61" s="37"/>
      <c r="O61" s="37"/>
      <c r="P61" s="37"/>
      <c r="Q61" s="37"/>
      <c r="R61" s="37"/>
      <c r="S61" s="37"/>
      <c r="T61" s="2"/>
    </row>
    <row r="62" spans="1:20" x14ac:dyDescent="0.25">
      <c r="A62" s="37"/>
      <c r="B62" s="37"/>
      <c r="C62" s="37"/>
      <c r="D62" s="37"/>
      <c r="E62" s="50">
        <f t="shared" ref="E62:L62" si="11">E45+E61</f>
        <v>102633793</v>
      </c>
      <c r="F62" s="50">
        <f t="shared" si="11"/>
        <v>99981753</v>
      </c>
      <c r="G62" s="50">
        <f t="shared" si="11"/>
        <v>105062006</v>
      </c>
      <c r="H62" s="50">
        <f t="shared" si="11"/>
        <v>90072648</v>
      </c>
      <c r="I62" s="50">
        <f t="shared" si="11"/>
        <v>85955249</v>
      </c>
      <c r="J62" s="50">
        <f t="shared" si="11"/>
        <v>98224631</v>
      </c>
      <c r="K62" s="50">
        <f t="shared" si="11"/>
        <v>108068503</v>
      </c>
      <c r="L62" s="50">
        <f t="shared" si="11"/>
        <v>86422572</v>
      </c>
      <c r="M62" s="50"/>
      <c r="N62" s="50"/>
      <c r="O62" s="50"/>
      <c r="P62" s="50"/>
      <c r="Q62" s="37"/>
      <c r="R62" s="37"/>
      <c r="S62" s="37"/>
      <c r="T62" s="2"/>
    </row>
    <row r="63" spans="1:20" x14ac:dyDescent="0.25">
      <c r="A63" s="37"/>
      <c r="B63" s="37"/>
      <c r="C63" s="37"/>
      <c r="D63" s="37"/>
      <c r="E63" s="50">
        <f t="shared" ref="E63:L63" si="12">E53-E61</f>
        <v>-36412792</v>
      </c>
      <c r="F63" s="50">
        <f t="shared" si="12"/>
        <v>108031335</v>
      </c>
      <c r="G63" s="50">
        <f t="shared" si="12"/>
        <v>-42598623</v>
      </c>
      <c r="H63" s="50">
        <f t="shared" si="12"/>
        <v>-24834997</v>
      </c>
      <c r="I63" s="50">
        <f t="shared" si="12"/>
        <v>-18870256</v>
      </c>
      <c r="J63" s="50">
        <f t="shared" si="12"/>
        <v>103674201</v>
      </c>
      <c r="K63" s="50">
        <f t="shared" si="12"/>
        <v>-39808843</v>
      </c>
      <c r="L63" s="50">
        <f t="shared" si="12"/>
        <v>-22461424</v>
      </c>
      <c r="M63" s="50"/>
      <c r="N63" s="50"/>
      <c r="O63" s="50"/>
      <c r="P63" s="50"/>
      <c r="Q63" s="37"/>
      <c r="R63" s="37"/>
      <c r="S63" s="37"/>
      <c r="T63" s="2"/>
    </row>
    <row r="64" spans="1:20" x14ac:dyDescent="0.25">
      <c r="A64" s="37"/>
      <c r="B64" s="37"/>
      <c r="C64" s="37"/>
      <c r="D64" s="37"/>
      <c r="E64" s="37"/>
      <c r="F64" s="37"/>
      <c r="G64" s="37"/>
      <c r="H64" s="37"/>
      <c r="I64" s="37"/>
      <c r="J64" s="37"/>
      <c r="K64" s="37"/>
      <c r="L64" s="37"/>
      <c r="M64" s="37"/>
      <c r="N64" s="37"/>
      <c r="O64" s="37"/>
      <c r="P64" s="37"/>
      <c r="Q64" s="37"/>
      <c r="R64" s="37"/>
      <c r="S64" s="37"/>
      <c r="T64" s="2"/>
    </row>
    <row r="65" spans="1:20" x14ac:dyDescent="0.25">
      <c r="A65" s="37"/>
      <c r="B65" s="37"/>
      <c r="C65" s="37"/>
      <c r="D65" s="37"/>
      <c r="E65" s="37"/>
      <c r="F65" s="37"/>
      <c r="G65" s="37"/>
      <c r="H65" s="37"/>
      <c r="I65" s="37"/>
      <c r="J65" s="37"/>
      <c r="K65" s="37"/>
      <c r="L65" s="37"/>
      <c r="M65" s="37"/>
      <c r="N65" s="37"/>
      <c r="O65" s="37"/>
      <c r="P65" s="37"/>
      <c r="Q65" s="37"/>
      <c r="R65" s="37"/>
      <c r="S65" s="37"/>
      <c r="T65" s="2"/>
    </row>
    <row r="66" spans="1:20" x14ac:dyDescent="0.25">
      <c r="A66" s="37"/>
      <c r="B66" s="37"/>
      <c r="C66" s="37"/>
      <c r="D66" s="37"/>
      <c r="E66" s="37"/>
      <c r="F66" s="37"/>
      <c r="G66" s="37"/>
      <c r="H66" s="37"/>
      <c r="I66" s="37"/>
      <c r="J66" s="37"/>
      <c r="K66" s="37"/>
      <c r="L66" s="37"/>
      <c r="M66" s="37"/>
      <c r="N66" s="37"/>
      <c r="O66" s="37"/>
      <c r="P66" s="37"/>
      <c r="Q66" s="37"/>
      <c r="R66" s="37"/>
      <c r="S66" s="37"/>
      <c r="T66" s="2"/>
    </row>
    <row r="67" spans="1:20" x14ac:dyDescent="0.25">
      <c r="A67" s="37"/>
      <c r="B67" s="37"/>
      <c r="C67" s="37"/>
      <c r="D67" s="37"/>
      <c r="E67" s="37"/>
      <c r="F67" s="37"/>
      <c r="G67" s="37"/>
      <c r="H67" s="37"/>
      <c r="I67" s="37"/>
      <c r="J67" s="37"/>
      <c r="K67" s="37"/>
      <c r="L67" s="37"/>
      <c r="M67" s="37"/>
      <c r="N67" s="37"/>
      <c r="O67" s="37"/>
      <c r="P67" s="37"/>
      <c r="Q67" s="37"/>
      <c r="R67" s="37"/>
      <c r="S67" s="37"/>
      <c r="T67" s="2"/>
    </row>
    <row r="68" spans="1:20" x14ac:dyDescent="0.25">
      <c r="A68" s="37"/>
      <c r="B68" s="37"/>
      <c r="C68" s="37"/>
      <c r="D68" s="37"/>
      <c r="E68" s="37"/>
      <c r="F68" s="37"/>
      <c r="G68" s="37"/>
      <c r="H68" s="37"/>
      <c r="I68" s="37"/>
      <c r="J68" s="37"/>
      <c r="K68" s="37"/>
      <c r="L68" s="37"/>
      <c r="M68" s="37"/>
      <c r="N68" s="37"/>
      <c r="O68" s="37"/>
      <c r="P68" s="37"/>
      <c r="Q68" s="37"/>
      <c r="R68" s="37"/>
      <c r="S68" s="37"/>
      <c r="T68" s="2"/>
    </row>
    <row r="69" spans="1:20" x14ac:dyDescent="0.25">
      <c r="A69" s="2"/>
      <c r="B69" s="2"/>
      <c r="C69" s="2"/>
      <c r="D69" s="2"/>
      <c r="E69" s="2"/>
      <c r="F69" s="2"/>
      <c r="G69" s="2"/>
      <c r="H69" s="2"/>
      <c r="I69" s="2"/>
      <c r="J69" s="2"/>
      <c r="K69" s="2"/>
      <c r="L69" s="2"/>
      <c r="M69" s="2"/>
      <c r="N69" s="2"/>
      <c r="O69" s="2"/>
      <c r="P69" s="2"/>
      <c r="Q69" s="2"/>
      <c r="R69" s="2"/>
      <c r="S69" s="2"/>
      <c r="T69" s="2"/>
    </row>
    <row r="70" spans="1:20" x14ac:dyDescent="0.25">
      <c r="A70" s="2"/>
      <c r="B70" s="2"/>
      <c r="C70" s="2"/>
      <c r="D70" s="2"/>
      <c r="E70" s="2"/>
      <c r="F70" s="2"/>
      <c r="G70" s="2"/>
      <c r="H70" s="2"/>
      <c r="I70" s="2"/>
      <c r="J70" s="2"/>
      <c r="K70" s="2"/>
      <c r="L70" s="2"/>
      <c r="M70" s="2"/>
      <c r="N70" s="2"/>
      <c r="O70" s="2"/>
      <c r="P70" s="2"/>
      <c r="Q70" s="2"/>
      <c r="R70" s="2"/>
      <c r="S70" s="2"/>
      <c r="T70" s="2"/>
    </row>
    <row r="71" spans="1:20" x14ac:dyDescent="0.25">
      <c r="A71" s="2"/>
      <c r="B71" s="2"/>
      <c r="C71" s="2"/>
      <c r="D71" s="2"/>
      <c r="E71" s="2"/>
      <c r="F71" s="2"/>
      <c r="G71" s="2"/>
      <c r="H71" s="2"/>
      <c r="I71" s="2"/>
      <c r="J71" s="2"/>
      <c r="K71" s="2"/>
      <c r="L71" s="2"/>
      <c r="M71" s="2"/>
      <c r="N71" s="2"/>
      <c r="O71" s="2"/>
      <c r="P71" s="2"/>
      <c r="Q71" s="2"/>
      <c r="R71" s="2"/>
      <c r="S71" s="2"/>
      <c r="T71" s="2"/>
    </row>
    <row r="72" spans="1:20" x14ac:dyDescent="0.25">
      <c r="A72" s="2"/>
      <c r="B72" s="2"/>
      <c r="C72" s="2"/>
      <c r="D72" s="2"/>
      <c r="E72" s="2"/>
      <c r="F72" s="2"/>
      <c r="G72" s="2"/>
      <c r="H72" s="2"/>
      <c r="I72" s="2"/>
      <c r="J72" s="2"/>
      <c r="K72" s="2"/>
      <c r="L72" s="2"/>
      <c r="M72" s="2"/>
      <c r="N72" s="2"/>
      <c r="O72" s="2"/>
      <c r="P72" s="2"/>
      <c r="Q72" s="2"/>
      <c r="R72" s="2"/>
      <c r="S72" s="2"/>
      <c r="T72" s="2"/>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Mankutu Mangena</dc:creator>
  <cp:lastModifiedBy>Mankutu Mangena</cp:lastModifiedBy>
  <dcterms:created xsi:type="dcterms:W3CDTF">2021-06-07T11:29:00Z</dcterms:created>
  <dcterms:modified xsi:type="dcterms:W3CDTF">2021-06-07T11:29:42Z</dcterms:modified>
</cp:coreProperties>
</file>